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Settings" sheetId="2" state="visible" r:id="rId4"/>
    <sheet name="Level Table" sheetId="3" state="visible" r:id="rId5"/>
    <sheet name="XP Awards" sheetId="4" state="visible" r:id="rId6"/>
  </sheets>
  <definedNames>
    <definedName function="false" hidden="false" localSheetId="2" name="_xlnm.Print_Titles" vbProcedure="false">'Level Table'!$3:$3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<sst xmlns="http://schemas.openxmlformats.org/spreadsheetml/2006/main" count="115" uniqueCount="115">
  <si>
    <t xml:space="preserve">[ CLIFFORD · WRITECLIFFORD.COM ]</t>
  </si>
  <si>
    <t xml:space="preserve">LitRPG XP &amp; Leveling Curve</t>
  </si>
  <si>
    <t xml:space="preserve">Set your curve once, and find out in advance what level your protagonist is in chapter 90 — before you have written eighty-nine chapters of contradictions.</t>
  </si>
  <si>
    <t xml:space="preserve">[ HOW TO USE IT ]</t>
  </si>
  <si>
    <t xml:space="preserve">1.  Open the Settings tab and edit only the blue cells. Every other cell on every tab is a formula.</t>
  </si>
  <si>
    <t xml:space="preserve">2.  Watch the Pacing Flag column on the Level Table. 'Too fast' means the MC gains levels faster than you can write scenes for them. 'Grind wall' means they will sit on one level for a dozen chapters — sometimes a bug, sometimes exactly the training arc you wanted.</t>
  </si>
  <si>
    <t xml:space="preserve">3.  Check the 'Where that lands you' block on Settings before you commit. If book 1 ends at level 4 or level 340, adjust the exponent and try again.</t>
  </si>
  <si>
    <t xml:space="preserve">4.  On the XP Awards tab, set one number — how many same-level mobs equal a level — and every encounter type prices itself automatically.</t>
  </si>
  <si>
    <t xml:space="preserve">[ THE THREE THINGS THIS CATCHES ]</t>
  </si>
  <si>
    <t xml:space="preserve">The runaway.  A curve that is too flat means your protagonist is level 200 by book two and no enemy in your setting can threaten them. The tension is gone and you cannot un-level them.</t>
  </si>
  <si>
    <t xml:space="preserve">The wall.  A curve that is too steep means chapters 40 through 70 are all one level. Readers feel the stall even if they cannot name it.</t>
  </si>
  <si>
    <t xml:space="preserve">The contradiction.  You said 'a thousand XP' in chapter 3 and 'nearly two hundred thousand' in chapter 40, and those two numbers imply completely different worlds. This table gives you one set of numbers to quote from.</t>
  </si>
  <si>
    <t xml:space="preserve">[ COLOUR KEY ]</t>
  </si>
  <si>
    <t xml:space="preserve">Blue text on cream fill = your input. Black text = calculated, leave alone. Purple italic = an example to delete.</t>
  </si>
  <si>
    <t xml:space="preserve">[ ONE WARNING ABOUT PRECISION ]</t>
  </si>
  <si>
    <t xml:space="preserve">Readers of this genre do the arithmetic. Some of them do it in spreadsheets and post the results. You do not have to publish every number, but the numbers you do publish should come from one consistent source — this one.</t>
  </si>
  <si>
    <t xml:space="preserve">Clifford tracks every character's stats, skills, and inventory chapter by chapter, across a whole series — so the numbers in your manuscript match the numbers in this workbook.    writeclifford.com</t>
  </si>
  <si>
    <t xml:space="preserve">Curve Settings</t>
  </si>
  <si>
    <t xml:space="preserve">Edit the blue cells only. Everything else recalculates.</t>
  </si>
  <si>
    <t xml:space="preserve">[ THE CURVE ]</t>
  </si>
  <si>
    <t xml:space="preserve">Curve type   1 = Power   2 = Exponential   3 = Linear</t>
  </si>
  <si>
    <t xml:space="preserve">Power (1) is the LitRPG standard: fast early levels, slow late ones. Exponential (2) walls hard. Linear (3) never creates a grind.</t>
  </si>
  <si>
    <t xml:space="preserve">Base XP — cost of level 1 to 2</t>
  </si>
  <si>
    <t xml:space="preserve">Keep this small and readable. Round numbers feel designed; 100 or 250 read better than 137.</t>
  </si>
  <si>
    <t xml:space="preserve">Power exponent (used when curve type = 1)</t>
  </si>
  <si>
    <t xml:space="preserve">1.5 = gentle. 1.8 = genre-typical. 2.5+ = brutal late game, expect grind walls.</t>
  </si>
  <si>
    <t xml:space="preserve">Exponential growth per level (used when curve type = 2)</t>
  </si>
  <si>
    <t xml:space="preserve">1.15 means each level costs 15% more than the last. Above 1.25 becomes unusable past level 40.</t>
  </si>
  <si>
    <t xml:space="preserve">Level cap</t>
  </si>
  <si>
    <t xml:space="preserve">Flags any row past this as out of range. Set to 0 for no cap.</t>
  </si>
  <si>
    <t xml:space="preserve">[ PACING — HOW FAST THE STORY EARNS XP ]</t>
  </si>
  <si>
    <t xml:space="preserve">XP earned per chapter at level 1</t>
  </si>
  <si>
    <t xml:space="preserve">Roughly what one chapter of encounters, quests, and grinding is worth.</t>
  </si>
  <si>
    <t xml:space="preserve">XP-per-chapter exponent</t>
  </si>
  <si>
    <t xml:space="preserve">Enemies get stronger as the MC does. Compare this to the curve exponent in B7: the GAP between them is what makes levels slowly widen. Equal = constant pace forever. Lower = levels gradually take longer (what you want). Higher = runaway.</t>
  </si>
  <si>
    <t xml:space="preserve">Chapters per book</t>
  </si>
  <si>
    <t xml:space="preserve">Used to assign each level to a book.</t>
  </si>
  <si>
    <t xml:space="preserve">[ WHERE THAT LANDS YOU  (CALCULATED — DO NOT EDIT) ]</t>
  </si>
  <si>
    <t xml:space="preserve">MC level at the end of book 1</t>
  </si>
  <si>
    <t xml:space="preserve">MC level at the end of book 2</t>
  </si>
  <si>
    <t xml:space="preserve">MC level at the end of book 3</t>
  </si>
  <si>
    <t xml:space="preserve">MC level at the end of book 5</t>
  </si>
  <si>
    <t xml:space="preserve">[ SANITY CHECKS ]</t>
  </si>
  <si>
    <t xml:space="preserve">Chapters needed to reach level 25</t>
  </si>
  <si>
    <t xml:space="preserve">Chapters needed to reach level 50</t>
  </si>
  <si>
    <t xml:space="preserve">Chapters needed to reach level 100</t>
  </si>
  <si>
    <t xml:space="preserve">Total XP to reach level 100</t>
  </si>
  <si>
    <t xml:space="preserve">Longest single level, in chapters</t>
  </si>
  <si>
    <t xml:space="preserve">Level where that wall sits</t>
  </si>
  <si>
    <t xml:space="preserve">Shape of the pace — chapters per level at 1 / 25 / 50 / 100</t>
  </si>
  <si>
    <t xml:space="preserve">If book 1 ends around level 15-25 and the numbers above stay readable, the curve is doing its job. If level 100 needs 900 chapters, either raise XP per chapter, lower the exponent, or lower your cap.</t>
  </si>
  <si>
    <t xml:space="preserve">Level Table</t>
  </si>
  <si>
    <t xml:space="preserve">Fully calculated from the Settings tab. Only column I is yours to write in.</t>
  </si>
  <si>
    <t xml:space="preserve">Level</t>
  </si>
  <si>
    <t xml:space="preserve">XP to Next Level</t>
  </si>
  <si>
    <t xml:space="preserve">Total XP at This Level</t>
  </si>
  <si>
    <t xml:space="preserve">XP per Chapter Here</t>
  </si>
  <si>
    <t xml:space="preserve">Chapters on This Level</t>
  </si>
  <si>
    <t xml:space="preserve">Story Chapter Reached</t>
  </si>
  <si>
    <t xml:space="preserve">Book</t>
  </si>
  <si>
    <t xml:space="preserve">Pacing Flag</t>
  </si>
  <si>
    <t xml:space="preserve">Milestone / Notes</t>
  </si>
  <si>
    <t xml:space="preserve">EXAMPLE — replace: Lyra's first level-up, end of ch 2</t>
  </si>
  <si>
    <t xml:space="preserve">XP Awards</t>
  </si>
  <si>
    <t xml:space="preserve">Set one number, and every encounter type prices itself off your curve.</t>
  </si>
  <si>
    <t xml:space="preserve">Same-level trash mobs needed to gain one level</t>
  </si>
  <si>
    <t xml:space="preserve">The one dial that sets everything below. 20 = arcade pace. 50 = standard. 150 = deliberate grind.</t>
  </si>
  <si>
    <t xml:space="preserve">Encounter Type</t>
  </si>
  <si>
    <t xml:space="preserve">XP vs. Trash</t>
  </si>
  <si>
    <t xml:space="preserve">XP at Level 10</t>
  </si>
  <si>
    <t xml:space="preserve">XP at Level 25</t>
  </si>
  <si>
    <t xml:space="preserve">XP at Level 50</t>
  </si>
  <si>
    <t xml:space="preserve">How Many to Level</t>
  </si>
  <si>
    <t xml:space="preserve">Use It For</t>
  </si>
  <si>
    <t xml:space="preserve">Trash mob, same level</t>
  </si>
  <si>
    <t xml:space="preserve">The baseline. Never worth a system notification.</t>
  </si>
  <si>
    <t xml:space="preserve">Trash mob, 5 levels below</t>
  </si>
  <si>
    <t xml:space="preserve">Shows the MC has outgrown a region without saying so.</t>
  </si>
  <si>
    <t xml:space="preserve">Trash mob, 5 levels above</t>
  </si>
  <si>
    <t xml:space="preserve">Rewards the reckless. Good for early desperation arcs.</t>
  </si>
  <si>
    <t xml:space="preserve">Elite / pack leader</t>
  </si>
  <si>
    <t xml:space="preserve">One meaningful fight in a chapter.</t>
  </si>
  <si>
    <t xml:space="preserve">Mini-boss / dungeon floor guardian</t>
  </si>
  <si>
    <t xml:space="preserve">Chapter-ending beat.</t>
  </si>
  <si>
    <t xml:space="preserve">Boss / dungeon clear</t>
  </si>
  <si>
    <t xml:space="preserve">Arc-ending beat. Usually triggers a level-up on the page.</t>
  </si>
  <si>
    <t xml:space="preserve">Named boss, raid, world event</t>
  </si>
  <si>
    <t xml:space="preserve">Once or twice a book. Should visibly jump the MC's level.</t>
  </si>
  <si>
    <t xml:space="preserve">Side quest completion</t>
  </si>
  <si>
    <t xml:space="preserve">Keeps non-combat chapters from feeling like XP dead zones.</t>
  </si>
  <si>
    <t xml:space="preserve">Main quest / story milestone</t>
  </si>
  <si>
    <t xml:space="preserve">Lets a talking chapter still advance the build.</t>
  </si>
  <si>
    <t xml:space="preserve">First-kill discovery bonus</t>
  </si>
  <si>
    <t xml:space="preserve">Rewards exploration; explains why the MC keeps wandering off.</t>
  </si>
  <si>
    <t xml:space="preserve">Skill use, crafting, training</t>
  </si>
  <si>
    <t xml:space="preserve">The trickle that justifies training montages.</t>
  </si>
  <si>
    <t xml:space="preserve">[ LEVEL-DIFFERENCE MODIFIER  (MULTIPLY THE AWARD ABOVE BY THIS) ]</t>
  </si>
  <si>
    <t xml:space="preserve">Enemy Level vs. MC</t>
  </si>
  <si>
    <t xml:space="preserve">XP Multiplier</t>
  </si>
  <si>
    <t xml:space="preserve">What It Buys You Narratively</t>
  </si>
  <si>
    <t xml:space="preserve">10 or more levels below</t>
  </si>
  <si>
    <t xml:space="preserve">Hard zero. This is how you retire a starting zone permanently.</t>
  </si>
  <si>
    <t xml:space="preserve">6 to 9 levels below</t>
  </si>
  <si>
    <t xml:space="preserve">Grinding home turf stops working — pushes the MC to travel.</t>
  </si>
  <si>
    <t xml:space="preserve">1 to 5 levels below</t>
  </si>
  <si>
    <t xml:space="preserve">Safe but slow. The comfortable trap.</t>
  </si>
  <si>
    <t xml:space="preserve">Same level</t>
  </si>
  <si>
    <t xml:space="preserve">The designed rate.</t>
  </si>
  <si>
    <t xml:space="preserve">1 to 5 levels above</t>
  </si>
  <si>
    <t xml:space="preserve">The sweet spot. Risky, fast, and where good scenes live.</t>
  </si>
  <si>
    <t xml:space="preserve">6 to 9 levels above</t>
  </si>
  <si>
    <t xml:space="preserve">Should require a plan, a party, or a trick.</t>
  </si>
  <si>
    <t xml:space="preserve">10 or more levels above</t>
  </si>
  <si>
    <t xml:space="preserve">Survivable once, and only as a set piece.</t>
  </si>
  <si>
    <t xml:space="preserve">These seven multipliers are the single most useful thing in this workbook. They are the reason your MC cannot farm the starting forest forever, and the reason a reader believes the plot when it pushes north.</t>
  </si>
</sst>
</file>

<file path=xl/styles.xml><?xml version="1.0" encoding="utf-8"?>
<styleSheet xmlns="http://schemas.openxmlformats.org/spreadsheetml/2006/main">
  <numFmts count="5">
    <numFmt numFmtId="164" formatCode="General"/>
    <numFmt numFmtId="165" formatCode="0"/>
    <numFmt numFmtId="166" formatCode="#,##0"/>
    <numFmt numFmtId="167" formatCode="0.00"/>
    <numFmt numFmtId="168" formatCode="0.0"/>
  </numFmts>
  <fonts count="16">
    <font>
      <sz val="11"/>
      <color theme="1"/>
      <name val="Calibri"/>
      <family val="2"/>
      <charset val="1"/>
    </font>
    <font>
      <sz val="10"/>
      <name val="Arial"/>
      <family val="0"/>
    </font>
    <font>
      <sz val="10"/>
      <name val="Arial"/>
      <family val="0"/>
    </font>
    <font>
      <sz val="10"/>
      <name val="Arial"/>
      <family val="0"/>
    </font>
    <font>
      <b val="true"/>
      <sz val="8.5"/>
      <color rgb="FF8FA6C8"/>
      <name val="Courier New"/>
      <family val="0"/>
      <charset val="1"/>
    </font>
    <font>
      <b val="true"/>
      <sz val="21"/>
      <color rgb="FFFFFFFF"/>
      <name val="Georgia"/>
      <family val="0"/>
      <charset val="1"/>
    </font>
    <font>
      <i val="true"/>
      <sz val="10"/>
      <color rgb="FFC3CEDF"/>
      <name val="Arial"/>
      <family val="0"/>
      <charset val="1"/>
    </font>
    <font>
      <b val="true"/>
      <sz val="9.5"/>
      <color rgb="FF07101F"/>
      <name val="Courier New"/>
      <family val="0"/>
      <charset val="1"/>
    </font>
    <font>
      <sz val="10"/>
      <color rgb="FF1A1F2B"/>
      <name val="Arial"/>
      <family val="0"/>
      <charset val="1"/>
    </font>
    <font>
      <i val="true"/>
      <sz val="9"/>
      <color rgb="FF5B6577"/>
      <name val="Arial"/>
      <family val="0"/>
      <charset val="1"/>
    </font>
    <font>
      <sz val="10"/>
      <color rgb="FF07101F"/>
      <name val="Arial"/>
      <family val="0"/>
      <charset val="1"/>
    </font>
    <font>
      <b val="true"/>
      <sz val="18"/>
      <color rgb="FF07101F"/>
      <name val="Georgia"/>
      <family val="0"/>
      <charset val="1"/>
    </font>
    <font>
      <i val="true"/>
      <sz val="9.5"/>
      <color rgb="FF5B6577"/>
      <name val="Arial"/>
      <family val="0"/>
      <charset val="1"/>
    </font>
    <font>
      <b val="true"/>
      <sz val="10"/>
      <color rgb="FF2B5FD9"/>
      <name val="Arial"/>
      <family val="0"/>
      <charset val="1"/>
    </font>
    <font>
      <b val="true"/>
      <sz val="8.5"/>
      <color rgb="FFFFFFFF"/>
      <name val="Arial"/>
      <family val="0"/>
      <charset val="1"/>
    </font>
    <font>
      <b val="true"/>
      <sz val="10"/>
      <color rgb="FF07101F"/>
      <name val="Arial"/>
      <family val="0"/>
      <charset val="1"/>
    </font>
  </fonts>
  <fills count="6">
    <fill>
      <patternFill patternType="none"/>
    </fill>
    <fill>
      <patternFill patternType="gray125"/>
    </fill>
    <fill>
      <patternFill patternType="solid">
        <fgColor rgb="FF07101F"/>
        <bgColor rgb="FF1A1F2B"/>
      </patternFill>
    </fill>
    <fill>
      <patternFill patternType="solid">
        <fgColor rgb="FFEAF0FE"/>
        <bgColor rgb="FFEEF1F6"/>
      </patternFill>
    </fill>
    <fill>
      <patternFill patternType="solid">
        <fgColor rgb="FFEEF1F6"/>
        <bgColor rgb="FFEDF0F4"/>
      </patternFill>
    </fill>
    <fill>
      <patternFill patternType="solid">
        <fgColor rgb="FFF4F6FA"/>
        <bgColor rgb="FFEEF1F6"/>
      </patternFill>
    </fill>
  </fills>
  <borders count="6">
    <border diagonalUp="false" diagonalDown="false">
      <left/>
      <right/>
      <top/>
      <bottom/>
      <diagonal/>
    </border>
    <border diagonalUp="false" diagonalDown="false">
      <left/>
      <right/>
      <top/>
      <bottom style="thin">
        <color rgb="FF07101F"/>
      </bottom>
      <diagonal/>
    </border>
    <border diagonalUp="false" diagonalDown="false">
      <left/>
      <right/>
      <top style="medium">
        <color rgb="FF2B5FD9"/>
      </top>
      <bottom/>
      <diagonal/>
    </border>
    <border diagonalUp="false" diagonalDown="false">
      <left/>
      <right/>
      <top/>
      <bottom style="medium">
        <color rgb="FF07101F"/>
      </bottom>
      <diagonal/>
    </border>
    <border diagonalUp="false" diagonalDown="false">
      <left/>
      <right/>
      <top/>
      <bottom style="medium">
        <color rgb="FF2B5FD9"/>
      </bottom>
      <diagonal/>
    </border>
    <border diagonalUp="false" diagonalDown="false">
      <left/>
      <right style="thin">
        <color rgb="FFEDF0F4"/>
      </right>
      <top/>
      <bottom style="thin">
        <color rgb="FFD5DAE3"/>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center" textRotation="0" wrapText="false" indent="0" shrinkToFit="false"/>
      <protection locked="true" hidden="false"/>
    </xf>
    <xf numFmtId="164" fontId="5" fillId="2" borderId="0" xfId="0" applyFont="true" applyBorder="false" applyAlignment="true" applyProtection="false">
      <alignment horizontal="general" vertical="center" textRotation="0" wrapText="false" indent="0" shrinkToFit="false"/>
      <protection locked="true" hidden="false"/>
    </xf>
    <xf numFmtId="164" fontId="6" fillId="2" borderId="0" xfId="0" applyFont="true" applyBorder="false" applyAlignment="true" applyProtection="false">
      <alignment horizontal="general" vertical="top" textRotation="0" wrapText="tru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0" fillId="3" borderId="2" xfId="0" applyFont="false" applyBorder="true" applyAlignment="false" applyProtection="false">
      <alignment horizontal="general" vertical="bottom" textRotation="0" wrapText="false" indent="0" shrinkToFit="false"/>
      <protection locked="true" hidden="false"/>
    </xf>
    <xf numFmtId="164" fontId="10" fillId="3" borderId="2" xfId="0" applyFont="true" applyBorder="true" applyAlignment="true" applyProtection="false">
      <alignment horizontal="general" vertical="center" textRotation="0" wrapText="true" indent="0" shrinkToFit="false"/>
      <protection locked="true" hidden="false"/>
    </xf>
    <xf numFmtId="164" fontId="11" fillId="0" borderId="0" xfId="0" applyFont="true" applyBorder="false" applyAlignment="true" applyProtection="false">
      <alignment horizontal="general" vertical="center" textRotation="0" wrapText="false" indent="0" shrinkToFit="false"/>
      <protection locked="true" hidden="false"/>
    </xf>
    <xf numFmtId="164" fontId="12" fillId="0" borderId="3" xfId="0" applyFont="true" applyBorder="true" applyAlignment="true" applyProtection="false">
      <alignment horizontal="general" vertical="center" textRotation="0" wrapText="false" indent="0" shrinkToFit="false"/>
      <protection locked="true" hidden="false"/>
    </xf>
    <xf numFmtId="164" fontId="0" fillId="0" borderId="3" xfId="0" applyFont="false" applyBorder="true" applyAlignment="false" applyProtection="false">
      <alignment horizontal="general" vertical="bottom" textRotation="0" wrapText="false" indent="0" shrinkToFit="false"/>
      <protection locked="true" hidden="false"/>
    </xf>
    <xf numFmtId="164" fontId="7" fillId="0" borderId="3" xfId="0" applyFont="true" applyBorder="true" applyAlignment="true" applyProtection="false">
      <alignment horizontal="general" vertical="center" textRotation="0" wrapText="false" indent="0" shrinkToFit="false"/>
      <protection locked="true" hidden="false"/>
    </xf>
    <xf numFmtId="164" fontId="8" fillId="0" borderId="0" xfId="0" applyFont="true" applyBorder="false" applyAlignment="true" applyProtection="false">
      <alignment horizontal="general" vertical="center" textRotation="0" wrapText="true" indent="0" shrinkToFit="false"/>
      <protection locked="true" hidden="false"/>
    </xf>
    <xf numFmtId="165" fontId="13" fillId="3" borderId="4" xfId="0" applyFont="true" applyBorder="true" applyAlignment="true" applyProtection="false">
      <alignment horizontal="center" vertical="center" textRotation="0" wrapText="false" indent="0" shrinkToFit="false"/>
      <protection locked="true" hidden="false"/>
    </xf>
    <xf numFmtId="166" fontId="13" fillId="3" borderId="4" xfId="0" applyFont="true" applyBorder="true" applyAlignment="true" applyProtection="false">
      <alignment horizontal="center" vertical="center" textRotation="0" wrapText="false" indent="0" shrinkToFit="false"/>
      <protection locked="true" hidden="false"/>
    </xf>
    <xf numFmtId="167" fontId="13" fillId="3" borderId="4" xfId="0" applyFont="true" applyBorder="true" applyAlignment="true" applyProtection="false">
      <alignment horizontal="center" vertical="center" textRotation="0" wrapText="false" indent="0" shrinkToFit="false"/>
      <protection locked="true" hidden="false"/>
    </xf>
    <xf numFmtId="165" fontId="8" fillId="0" borderId="5" xfId="0" applyFont="true" applyBorder="true" applyAlignment="true" applyProtection="false">
      <alignment horizontal="center" vertical="center" textRotation="0" wrapText="false" indent="0" shrinkToFit="false"/>
      <protection locked="true" hidden="false"/>
    </xf>
    <xf numFmtId="166" fontId="8" fillId="0" borderId="5" xfId="0" applyFont="true" applyBorder="true" applyAlignment="true" applyProtection="false">
      <alignment horizontal="center" vertical="center" textRotation="0" wrapText="false" indent="0" shrinkToFit="false"/>
      <protection locked="true" hidden="false"/>
    </xf>
    <xf numFmtId="168" fontId="8" fillId="0" borderId="5" xfId="0" applyFont="true" applyBorder="true" applyAlignment="true" applyProtection="false">
      <alignment horizontal="center" vertical="center" textRotation="0" wrapText="false" indent="0" shrinkToFit="false"/>
      <protection locked="true" hidden="false"/>
    </xf>
    <xf numFmtId="164" fontId="8" fillId="0" borderId="0" xfId="0" applyFont="true" applyBorder="true" applyAlignment="true" applyProtection="false">
      <alignment horizontal="left" vertical="center"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14" fillId="2" borderId="3" xfId="0" applyFont="true" applyBorder="true" applyAlignment="true" applyProtection="false">
      <alignment horizontal="center" vertical="center" textRotation="0" wrapText="true" indent="0" shrinkToFit="false"/>
      <protection locked="true" hidden="false"/>
    </xf>
    <xf numFmtId="164" fontId="15" fillId="0" borderId="0" xfId="0" applyFont="true" applyBorder="false" applyAlignment="true" applyProtection="false">
      <alignment horizontal="center" vertical="center" textRotation="0" wrapText="false" indent="0" shrinkToFit="false"/>
      <protection locked="true" hidden="false"/>
    </xf>
    <xf numFmtId="164" fontId="8" fillId="0" borderId="5" xfId="0" applyFont="true" applyBorder="true" applyAlignment="true" applyProtection="false">
      <alignment horizontal="left" vertical="center" textRotation="0" wrapText="false" indent="0" shrinkToFit="false"/>
      <protection locked="true" hidden="false"/>
    </xf>
    <xf numFmtId="164" fontId="12" fillId="4" borderId="5" xfId="0" applyFont="true" applyBorder="true" applyAlignment="true" applyProtection="false">
      <alignment horizontal="general" vertical="top" textRotation="0" wrapText="true" indent="0" shrinkToFit="false"/>
      <protection locked="true" hidden="false"/>
    </xf>
    <xf numFmtId="164" fontId="8" fillId="0" borderId="5" xfId="0" applyFont="true" applyBorder="true" applyAlignment="true" applyProtection="false">
      <alignment horizontal="general" vertical="top" textRotation="0" wrapText="true" indent="0" shrinkToFit="false"/>
      <protection locked="true" hidden="false"/>
    </xf>
    <xf numFmtId="164" fontId="15" fillId="5" borderId="0" xfId="0" applyFont="true" applyBorder="false" applyAlignment="true" applyProtection="false">
      <alignment horizontal="center" vertical="center" textRotation="0" wrapText="false" indent="0" shrinkToFit="false"/>
      <protection locked="true" hidden="false"/>
    </xf>
    <xf numFmtId="166" fontId="8" fillId="5" borderId="5" xfId="0" applyFont="true" applyBorder="true" applyAlignment="true" applyProtection="false">
      <alignment horizontal="center" vertical="center" textRotation="0" wrapText="false" indent="0" shrinkToFit="false"/>
      <protection locked="true" hidden="false"/>
    </xf>
    <xf numFmtId="168" fontId="8" fillId="5" borderId="5" xfId="0" applyFont="true" applyBorder="true" applyAlignment="true" applyProtection="false">
      <alignment horizontal="center" vertical="center" textRotation="0" wrapText="false" indent="0" shrinkToFit="false"/>
      <protection locked="true" hidden="false"/>
    </xf>
    <xf numFmtId="165" fontId="8" fillId="5" borderId="5" xfId="0" applyFont="true" applyBorder="true" applyAlignment="true" applyProtection="false">
      <alignment horizontal="center" vertical="center" textRotation="0" wrapText="false" indent="0" shrinkToFit="false"/>
      <protection locked="true" hidden="false"/>
    </xf>
    <xf numFmtId="164" fontId="8" fillId="5" borderId="5" xfId="0" applyFont="true" applyBorder="true" applyAlignment="true" applyProtection="false">
      <alignment horizontal="left" vertical="center" textRotation="0" wrapText="false" indent="0" shrinkToFit="false"/>
      <protection locked="true" hidden="false"/>
    </xf>
    <xf numFmtId="164" fontId="15" fillId="0" borderId="0" xfId="0" applyFont="true" applyBorder="false" applyAlignment="true" applyProtection="false">
      <alignment horizontal="general" vertical="center" textRotation="0" wrapText="true" indent="0" shrinkToFit="false"/>
      <protection locked="true" hidden="false"/>
    </xf>
    <xf numFmtId="164" fontId="8" fillId="0" borderId="5" xfId="0" applyFont="true" applyBorder="true" applyAlignment="true" applyProtection="false">
      <alignment horizontal="general" vertical="center" textRotation="0" wrapText="true" indent="0" shrinkToFit="false"/>
      <protection locked="true" hidden="false"/>
    </xf>
    <xf numFmtId="164" fontId="9" fillId="0" borderId="5" xfId="0" applyFont="true" applyBorder="true" applyAlignment="true" applyProtection="false">
      <alignment horizontal="general" vertical="top" textRotation="0" wrapText="true" indent="0" shrinkToFit="false"/>
      <protection locked="true" hidden="false"/>
    </xf>
    <xf numFmtId="164" fontId="8" fillId="5" borderId="5" xfId="0" applyFont="true" applyBorder="true" applyAlignment="true" applyProtection="false">
      <alignment horizontal="general" vertical="center" textRotation="0" wrapText="true" indent="0" shrinkToFit="false"/>
      <protection locked="true" hidden="false"/>
    </xf>
    <xf numFmtId="167" fontId="13" fillId="5" borderId="4" xfId="0" applyFont="true" applyBorder="true" applyAlignment="true" applyProtection="false">
      <alignment horizontal="center" vertical="center" textRotation="0" wrapText="false" indent="0" shrinkToFit="false"/>
      <protection locked="true" hidden="false"/>
    </xf>
    <xf numFmtId="164" fontId="9" fillId="5" borderId="5" xfId="0" applyFont="true" applyBorder="true" applyAlignment="true" applyProtection="false">
      <alignment horizontal="general" vertical="top" textRotation="0" wrapText="true" indent="0" shrinkToFit="false"/>
      <protection locked="true" hidden="false"/>
    </xf>
    <xf numFmtId="164" fontId="8" fillId="0" borderId="5" xfId="0" applyFont="true" applyBorder="true" applyAlignment="false" applyProtection="false">
      <alignment horizontal="general" vertical="bottom" textRotation="0" wrapText="false" indent="0" shrinkToFit="false"/>
      <protection locked="true" hidden="false"/>
    </xf>
    <xf numFmtId="168" fontId="13" fillId="3" borderId="4" xfId="0" applyFont="true" applyBorder="true" applyAlignment="true" applyProtection="false">
      <alignment horizontal="center" vertical="center" textRotation="0" wrapText="false" indent="0" shrinkToFit="false"/>
      <protection locked="true" hidden="false"/>
    </xf>
    <xf numFmtId="164" fontId="8" fillId="5" borderId="5" xfId="0" applyFont="true" applyBorder="true" applyAlignment="false" applyProtection="false">
      <alignment horizontal="general" vertical="bottom" textRotation="0" wrapText="false" indent="0" shrinkToFit="false"/>
      <protection locked="true" hidden="false"/>
    </xf>
    <xf numFmtId="168" fontId="13" fillId="5" borderId="4" xfId="0" applyFont="true" applyBorder="true" applyAlignment="true" applyProtection="false">
      <alignment horizontal="center" vertical="center" textRotation="0" wrapText="fals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ont>
        <name val="Arial"/>
        <charset val="1"/>
        <family val="0"/>
        <b val="1"/>
        <color rgb="FF9A6510"/>
        <sz val="10"/>
      </font>
      <fill>
        <patternFill>
          <bgColor rgb="FFFDF3E2"/>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9A6510"/>
      <rgbColor rgb="FF800080"/>
      <rgbColor rgb="FF008080"/>
      <rgbColor rgb="FFD5DAE3"/>
      <rgbColor rgb="FF808080"/>
      <rgbColor rgb="FF9999FF"/>
      <rgbColor rgb="FF993366"/>
      <rgbColor rgb="FFFDF3E2"/>
      <rgbColor rgb="FFEAF0FE"/>
      <rgbColor rgb="FF660066"/>
      <rgbColor rgb="FFFF8080"/>
      <rgbColor rgb="FF0066CC"/>
      <rgbColor rgb="FFC3CEDF"/>
      <rgbColor rgb="FF000080"/>
      <rgbColor rgb="FFFF00FF"/>
      <rgbColor rgb="FFFFFF00"/>
      <rgbColor rgb="FF00FFFF"/>
      <rgbColor rgb="FF800080"/>
      <rgbColor rgb="FF800000"/>
      <rgbColor rgb="FF008080"/>
      <rgbColor rgb="FF0000FF"/>
      <rgbColor rgb="FF00CCFF"/>
      <rgbColor rgb="FFEEF1F6"/>
      <rgbColor rgb="FFEDF0F4"/>
      <rgbColor rgb="FFF4F6FA"/>
      <rgbColor rgb="FF99CCFF"/>
      <rgbColor rgb="FFFF99CC"/>
      <rgbColor rgb="FFCC99FF"/>
      <rgbColor rgb="FFFFCC99"/>
      <rgbColor rgb="FF2B5FD9"/>
      <rgbColor rgb="FF33CCCC"/>
      <rgbColor rgb="FF99CC00"/>
      <rgbColor rgb="FFFFCC00"/>
      <rgbColor rgb="FFFF9900"/>
      <rgbColor rgb="FFFF6600"/>
      <rgbColor rgb="FF5B6577"/>
      <rgbColor rgb="FF8FA6C8"/>
      <rgbColor rgb="FF003366"/>
      <rgbColor rgb="FF339966"/>
      <rgbColor rgb="FF07101F"/>
      <rgbColor rgb="FF333300"/>
      <rgbColor rgb="FF993300"/>
      <rgbColor rgb="FF993366"/>
      <rgbColor rgb="FF333399"/>
      <rgbColor rgb="FF1A1F2B"/>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B5FD9"/>
    <pageSetUpPr fitToPage="true"/>
  </sheetPr>
  <dimension ref="A2:C2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2"/>
    <col collapsed="false" customWidth="true" hidden="false" outlineLevel="0" max="3" min="3" style="0" width="6"/>
  </cols>
  <sheetData>
    <row r="2" customFormat="false" ht="6.75" hidden="false" customHeight="true" outlineLevel="0" collapsed="false">
      <c r="A2" s="1"/>
      <c r="B2" s="1"/>
      <c r="C2" s="1"/>
    </row>
    <row r="3" customFormat="false" ht="15.75" hidden="false" customHeight="true" outlineLevel="0" collapsed="false">
      <c r="A3" s="1"/>
      <c r="B3" s="2" t="s">
        <v>0</v>
      </c>
      <c r="C3" s="1"/>
    </row>
    <row r="4" customFormat="false" ht="31.5" hidden="false" customHeight="true" outlineLevel="0" collapsed="false">
      <c r="A4" s="1"/>
      <c r="B4" s="3" t="s">
        <v>1</v>
      </c>
      <c r="C4" s="1"/>
    </row>
    <row r="5" customFormat="false" ht="31.5" hidden="false" customHeight="true" outlineLevel="0" collapsed="false">
      <c r="A5" s="1"/>
      <c r="B5" s="4" t="s">
        <v>2</v>
      </c>
      <c r="C5" s="1"/>
    </row>
    <row r="6" customFormat="false" ht="9" hidden="false" customHeight="true" outlineLevel="0" collapsed="false">
      <c r="A6" s="1"/>
      <c r="B6" s="1"/>
      <c r="C6" s="1"/>
    </row>
    <row r="8" customFormat="false" ht="21.75" hidden="false" customHeight="true" outlineLevel="0" collapsed="false">
      <c r="B8" s="5" t="s">
        <v>3</v>
      </c>
    </row>
    <row r="9" customFormat="false" ht="26.25" hidden="false" customHeight="true" outlineLevel="0" collapsed="false">
      <c r="B9" s="6" t="s">
        <v>4</v>
      </c>
    </row>
    <row r="10" customFormat="false" ht="39" hidden="false" customHeight="true" outlineLevel="0" collapsed="false">
      <c r="B10" s="6" t="s">
        <v>5</v>
      </c>
    </row>
    <row r="11" customFormat="false" ht="26.25" hidden="false" customHeight="true" outlineLevel="0" collapsed="false">
      <c r="B11" s="6" t="s">
        <v>6</v>
      </c>
    </row>
    <row r="12" customFormat="false" ht="26.25" hidden="false" customHeight="true" outlineLevel="0" collapsed="false">
      <c r="B12" s="6" t="s">
        <v>7</v>
      </c>
    </row>
    <row r="13" customFormat="false" ht="6.75" hidden="false" customHeight="true" outlineLevel="0" collapsed="false"/>
    <row r="14" customFormat="false" ht="21.75" hidden="false" customHeight="true" outlineLevel="0" collapsed="false">
      <c r="B14" s="5" t="s">
        <v>8</v>
      </c>
    </row>
    <row r="15" customFormat="false" ht="26.25" hidden="false" customHeight="true" outlineLevel="0" collapsed="false">
      <c r="B15" s="6" t="s">
        <v>9</v>
      </c>
    </row>
    <row r="16" customFormat="false" ht="26.25" hidden="false" customHeight="true" outlineLevel="0" collapsed="false">
      <c r="B16" s="6" t="s">
        <v>10</v>
      </c>
    </row>
    <row r="17" customFormat="false" ht="39" hidden="false" customHeight="true" outlineLevel="0" collapsed="false">
      <c r="B17" s="6" t="s">
        <v>11</v>
      </c>
    </row>
    <row r="18" customFormat="false" ht="6.75" hidden="false" customHeight="true" outlineLevel="0" collapsed="false"/>
    <row r="19" customFormat="false" ht="21.75" hidden="false" customHeight="true" outlineLevel="0" collapsed="false">
      <c r="B19" s="5" t="s">
        <v>12</v>
      </c>
    </row>
    <row r="20" customFormat="false" ht="26.25" hidden="false" customHeight="true" outlineLevel="0" collapsed="false">
      <c r="B20" s="7" t="s">
        <v>13</v>
      </c>
    </row>
    <row r="21" customFormat="false" ht="6.75" hidden="false" customHeight="true" outlineLevel="0" collapsed="false"/>
    <row r="22" customFormat="false" ht="21.75" hidden="false" customHeight="true" outlineLevel="0" collapsed="false">
      <c r="B22" s="5" t="s">
        <v>14</v>
      </c>
    </row>
    <row r="23" customFormat="false" ht="39" hidden="false" customHeight="true" outlineLevel="0" collapsed="false">
      <c r="B23" s="6" t="s">
        <v>15</v>
      </c>
    </row>
    <row r="25" customFormat="false" ht="39.75" hidden="false" customHeight="true" outlineLevel="0" collapsed="false">
      <c r="A25" s="8"/>
      <c r="B25" s="9" t="s">
        <v>16</v>
      </c>
      <c r="C25" s="8"/>
    </row>
  </sheetData>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7101F"/>
    <pageSetUpPr fitToPage="true"/>
  </sheetPr>
  <dimension ref="A1:H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2"/>
    <col collapsed="false" customWidth="true" hidden="false" outlineLevel="0" max="2" min="2" style="0" width="14"/>
    <col collapsed="false" customWidth="true" hidden="false" outlineLevel="0" max="3" min="3" style="0" width="60"/>
  </cols>
  <sheetData>
    <row r="1" customFormat="false" ht="27" hidden="false" customHeight="true" outlineLevel="0" collapsed="false">
      <c r="A1" s="10" t="s">
        <v>17</v>
      </c>
    </row>
    <row r="2" customFormat="false" ht="15" hidden="false" customHeight="true" outlineLevel="0" collapsed="false">
      <c r="A2" s="11" t="s">
        <v>18</v>
      </c>
      <c r="B2" s="12"/>
      <c r="C2" s="12"/>
      <c r="D2" s="12"/>
      <c r="E2" s="12"/>
      <c r="F2" s="12"/>
      <c r="G2" s="12"/>
      <c r="H2" s="12"/>
    </row>
    <row r="4" customFormat="false" ht="21" hidden="false" customHeight="true" outlineLevel="0" collapsed="false">
      <c r="A4" s="13" t="s">
        <v>19</v>
      </c>
      <c r="B4" s="12"/>
      <c r="C4" s="12"/>
    </row>
    <row r="5" customFormat="false" ht="25.5" hidden="false" customHeight="true" outlineLevel="0" collapsed="false">
      <c r="A5" s="14" t="s">
        <v>20</v>
      </c>
      <c r="B5" s="15" t="n">
        <v>1</v>
      </c>
      <c r="C5" s="7" t="s">
        <v>21</v>
      </c>
    </row>
    <row r="6" customFormat="false" ht="25.5" hidden="false" customHeight="true" outlineLevel="0" collapsed="false">
      <c r="A6" s="14" t="s">
        <v>22</v>
      </c>
      <c r="B6" s="16" t="n">
        <v>100</v>
      </c>
      <c r="C6" s="7" t="s">
        <v>23</v>
      </c>
    </row>
    <row r="7" customFormat="false" ht="25.5" hidden="false" customHeight="true" outlineLevel="0" collapsed="false">
      <c r="A7" s="14" t="s">
        <v>24</v>
      </c>
      <c r="B7" s="17" t="n">
        <v>1.8</v>
      </c>
      <c r="C7" s="7" t="s">
        <v>25</v>
      </c>
    </row>
    <row r="8" customFormat="false" ht="25.5" hidden="false" customHeight="true" outlineLevel="0" collapsed="false">
      <c r="A8" s="14" t="s">
        <v>26</v>
      </c>
      <c r="B8" s="17" t="n">
        <v>1.15</v>
      </c>
      <c r="C8" s="7" t="s">
        <v>27</v>
      </c>
    </row>
    <row r="9" customFormat="false" ht="25.5" hidden="false" customHeight="true" outlineLevel="0" collapsed="false">
      <c r="A9" s="14" t="s">
        <v>28</v>
      </c>
      <c r="B9" s="15" t="n">
        <v>100</v>
      </c>
      <c r="C9" s="7" t="s">
        <v>29</v>
      </c>
    </row>
    <row r="11" customFormat="false" ht="21" hidden="false" customHeight="true" outlineLevel="0" collapsed="false">
      <c r="A11" s="13" t="s">
        <v>30</v>
      </c>
      <c r="B11" s="12"/>
      <c r="C11" s="12"/>
    </row>
    <row r="12" customFormat="false" ht="30" hidden="false" customHeight="true" outlineLevel="0" collapsed="false">
      <c r="A12" s="14" t="s">
        <v>31</v>
      </c>
      <c r="B12" s="16" t="n">
        <v>60</v>
      </c>
      <c r="C12" s="7" t="s">
        <v>32</v>
      </c>
    </row>
    <row r="13" customFormat="false" ht="30" hidden="false" customHeight="true" outlineLevel="0" collapsed="false">
      <c r="A13" s="14" t="s">
        <v>33</v>
      </c>
      <c r="B13" s="17" t="n">
        <v>1.5</v>
      </c>
      <c r="C13" s="7" t="s">
        <v>34</v>
      </c>
    </row>
    <row r="14" customFormat="false" ht="30" hidden="false" customHeight="true" outlineLevel="0" collapsed="false">
      <c r="A14" s="14" t="s">
        <v>35</v>
      </c>
      <c r="B14" s="15" t="n">
        <v>45</v>
      </c>
      <c r="C14" s="7" t="s">
        <v>36</v>
      </c>
    </row>
    <row r="16" customFormat="false" ht="21" hidden="false" customHeight="true" outlineLevel="0" collapsed="false">
      <c r="A16" s="13" t="s">
        <v>37</v>
      </c>
      <c r="B16" s="12"/>
      <c r="C16" s="12"/>
    </row>
    <row r="17" customFormat="false" ht="15" hidden="false" customHeight="false" outlineLevel="0" collapsed="false">
      <c r="A17" s="14" t="s">
        <v>38</v>
      </c>
      <c r="B17" s="18" t="n">
        <f aca="false">INDEX('Level Table'!$A$4:$A$103,MATCH($B$14*1,'Level Table'!$F$4:$F$103,1))</f>
        <v>16</v>
      </c>
    </row>
    <row r="18" customFormat="false" ht="15" hidden="false" customHeight="false" outlineLevel="0" collapsed="false">
      <c r="A18" s="14" t="s">
        <v>39</v>
      </c>
      <c r="B18" s="18" t="n">
        <f aca="false">INDEX('Level Table'!$A$4:$A$103,MATCH($B$14*2,'Level Table'!$F$4:$F$103,1))</f>
        <v>26</v>
      </c>
    </row>
    <row r="19" customFormat="false" ht="15" hidden="false" customHeight="false" outlineLevel="0" collapsed="false">
      <c r="A19" s="14" t="s">
        <v>40</v>
      </c>
      <c r="B19" s="18" t="n">
        <f aca="false">INDEX('Level Table'!$A$4:$A$103,MATCH($B$14*3,'Level Table'!$F$4:$F$103,1))</f>
        <v>36</v>
      </c>
    </row>
    <row r="20" customFormat="false" ht="15" hidden="false" customHeight="false" outlineLevel="0" collapsed="false">
      <c r="A20" s="14" t="s">
        <v>41</v>
      </c>
      <c r="B20" s="18" t="n">
        <f aca="false">INDEX('Level Table'!$A$4:$A$103,MATCH($B$14*5,'Level Table'!$F$4:$F$103,1))</f>
        <v>53</v>
      </c>
    </row>
    <row r="21" customFormat="false" ht="21" hidden="false" customHeight="true" outlineLevel="0" collapsed="false">
      <c r="A21" s="13" t="s">
        <v>42</v>
      </c>
      <c r="B21" s="12"/>
      <c r="C21" s="12"/>
    </row>
    <row r="22" customFormat="false" ht="15" hidden="false" customHeight="false" outlineLevel="0" collapsed="false">
      <c r="A22" s="14" t="s">
        <v>43</v>
      </c>
      <c r="B22" s="19" t="n">
        <f aca="false">ROUND(INDEX('Level Table'!$F$4:$F$103,MATCH(25,'Level Table'!$A$4:$A$103,0)),0)</f>
        <v>82</v>
      </c>
    </row>
    <row r="23" customFormat="false" ht="15" hidden="false" customHeight="false" outlineLevel="0" collapsed="false">
      <c r="A23" s="14" t="s">
        <v>44</v>
      </c>
      <c r="B23" s="19" t="n">
        <f aca="false">ROUND(INDEX('Level Table'!$F$4:$F$103,MATCH(50,'Level Table'!$A$4:$A$103,0)),0)</f>
        <v>204</v>
      </c>
    </row>
    <row r="24" customFormat="false" ht="15" hidden="false" customHeight="false" outlineLevel="0" collapsed="false">
      <c r="A24" s="14" t="s">
        <v>45</v>
      </c>
      <c r="B24" s="19" t="n">
        <f aca="false">ROUND(INDEX('Level Table'!$F$4:$F$103,MATCH(100,'Level Table'!$A$4:$A$103,0)),0)</f>
        <v>507</v>
      </c>
    </row>
    <row r="25" customFormat="false" ht="15" hidden="false" customHeight="false" outlineLevel="0" collapsed="false">
      <c r="A25" s="14" t="s">
        <v>46</v>
      </c>
      <c r="B25" s="19" t="n">
        <f aca="false">INDEX('Level Table'!$C$4:$C$103,MATCH(100,'Level Table'!$A$4:$A$103,0))</f>
        <v>14019656.0573983</v>
      </c>
    </row>
    <row r="26" customFormat="false" ht="15" hidden="false" customHeight="false" outlineLevel="0" collapsed="false">
      <c r="A26" s="14" t="s">
        <v>47</v>
      </c>
      <c r="B26" s="20" t="n">
        <f aca="false">ROUND(MAX('Level Table'!$E$4:$E$103),1)</f>
        <v>6.6</v>
      </c>
    </row>
    <row r="27" customFormat="false" ht="15" hidden="false" customHeight="false" outlineLevel="0" collapsed="false">
      <c r="A27" s="14" t="s">
        <v>48</v>
      </c>
      <c r="B27" s="18" t="n">
        <f aca="false">INDEX('Level Table'!$A$4:$A$103,MATCH(MAX('Level Table'!$E$4:$E$103),'Level Table'!$E$4:$E$103,0))</f>
        <v>100</v>
      </c>
    </row>
    <row r="28" customFormat="false" ht="15" hidden="false" customHeight="false" outlineLevel="0" collapsed="false">
      <c r="A28" s="14" t="s">
        <v>49</v>
      </c>
      <c r="C28" s="21" t="str">
        <f aca="false">ROUND(INDEX('Level Table'!$E$4:$E$103,MATCH(1,'Level Table'!$A$4:$A$103,0)),1)&amp;"  /  "&amp;ROUND(INDEX('Level Table'!$E$4:$E$103,MATCH(25,'Level Table'!$A$4:$A$103,0)),1)&amp;"  /  "&amp;ROUND(INDEX('Level Table'!$E$4:$E$103,MATCH(50,'Level Table'!$A$4:$A$103,0)),1)&amp;"  /  "&amp;ROUND(INDEX('Level Table'!$E$4:$E$103,MATCH(100,'Level Table'!$A$4:$A$103,0)),1)</f>
        <v>1.7  /  4.4  /  5.4  /  6.6</v>
      </c>
    </row>
    <row r="30" customFormat="false" ht="15" hidden="false" customHeight="true" outlineLevel="0" collapsed="false">
      <c r="A30" s="22" t="s">
        <v>50</v>
      </c>
      <c r="B30" s="22"/>
      <c r="C30" s="22"/>
    </row>
    <row r="31" customFormat="false" ht="15" hidden="false" customHeight="false" outlineLevel="0" collapsed="false">
      <c r="A31" s="22"/>
      <c r="B31" s="22"/>
      <c r="C31" s="22"/>
    </row>
  </sheetData>
  <mergeCells count="1">
    <mergeCell ref="A30:C31"/>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7101F"/>
    <pageSetUpPr fitToPage="true"/>
  </sheetPr>
  <dimension ref="A1:I10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17"/>
    <col collapsed="false" customWidth="true" hidden="false" outlineLevel="0" max="3" min="3" style="0" width="20"/>
    <col collapsed="false" customWidth="true" hidden="false" outlineLevel="0" max="4" min="4" style="0" width="17"/>
    <col collapsed="false" customWidth="true" hidden="false" outlineLevel="0" max="6" min="5" style="0" width="16"/>
    <col collapsed="false" customWidth="true" hidden="false" outlineLevel="0" max="7" min="7" style="0" width="7"/>
    <col collapsed="false" customWidth="true" hidden="false" outlineLevel="0" max="8" min="8" style="0" width="34"/>
    <col collapsed="false" customWidth="true" hidden="false" outlineLevel="0" max="9" min="9" style="0" width="40"/>
  </cols>
  <sheetData>
    <row r="1" customFormat="false" ht="27" hidden="false" customHeight="true" outlineLevel="0" collapsed="false">
      <c r="A1" s="10" t="s">
        <v>51</v>
      </c>
    </row>
    <row r="2" customFormat="false" ht="15" hidden="false" customHeight="true" outlineLevel="0" collapsed="false">
      <c r="A2" s="11" t="s">
        <v>52</v>
      </c>
      <c r="B2" s="12"/>
      <c r="C2" s="12"/>
      <c r="D2" s="12"/>
      <c r="E2" s="12"/>
      <c r="F2" s="12"/>
      <c r="G2" s="12"/>
      <c r="H2" s="12"/>
    </row>
    <row r="3" customFormat="false" ht="31.5" hidden="false" customHeight="true" outlineLevel="0" collapsed="false">
      <c r="A3" s="23" t="s">
        <v>53</v>
      </c>
      <c r="B3" s="23" t="s">
        <v>54</v>
      </c>
      <c r="C3" s="23" t="s">
        <v>55</v>
      </c>
      <c r="D3" s="23" t="s">
        <v>56</v>
      </c>
      <c r="E3" s="23" t="s">
        <v>57</v>
      </c>
      <c r="F3" s="23" t="s">
        <v>58</v>
      </c>
      <c r="G3" s="23" t="s">
        <v>59</v>
      </c>
      <c r="H3" s="23" t="s">
        <v>60</v>
      </c>
      <c r="I3" s="23" t="s">
        <v>61</v>
      </c>
    </row>
    <row r="4" customFormat="false" ht="23.85" hidden="false" customHeight="false" outlineLevel="0" collapsed="false">
      <c r="A4" s="24" t="n">
        <v>1</v>
      </c>
      <c r="B4" s="19" t="n">
        <f aca="false">IF(Settings!$B$5=1,Settings!$B$6*A4^Settings!$B$7,IF(Settings!$B$5=2,Settings!$B$6*Settings!$B$8^(A4-1),Settings!$B$6*A4))</f>
        <v>100</v>
      </c>
      <c r="C4" s="19" t="n">
        <f aca="false">0</f>
        <v>0</v>
      </c>
      <c r="D4" s="19" t="n">
        <f aca="false">Settings!$B$12*A4^Settings!$B$13</f>
        <v>60</v>
      </c>
      <c r="E4" s="20" t="n">
        <f aca="false">IFERROR(B4/D4,0)</f>
        <v>1.66666666666667</v>
      </c>
      <c r="F4" s="20" t="n">
        <f aca="false">0</f>
        <v>0</v>
      </c>
      <c r="G4" s="18" t="n">
        <f aca="false">MAX(1,ROUNDUP(F4/Settings!$B$14,0))</f>
        <v>1</v>
      </c>
      <c r="H4" s="25" t="str">
        <f aca="false">IF(AND(Settings!$B$9&gt;0,A4&gt;Settings!$B$9),"— above level cap —",IF(E4&lt;0.5,"Too fast: "&amp;ROUND(1/MAX(E4,0.01),1)&amp;" levels per chapter",IF(E4&gt;15,"Grind wall: "&amp;ROUND(E4,0)&amp;" chapters here","OK")))</f>
        <v>OK</v>
      </c>
      <c r="I4" s="26" t="s">
        <v>62</v>
      </c>
    </row>
    <row r="5" customFormat="false" ht="15" hidden="false" customHeight="false" outlineLevel="0" collapsed="false">
      <c r="A5" s="24" t="n">
        <v>2</v>
      </c>
      <c r="B5" s="19" t="n">
        <f aca="false">IF(Settings!$B$5=1,Settings!$B$6*A5^Settings!$B$7,IF(Settings!$B$5=2,Settings!$B$6*Settings!$B$8^(A5-1),Settings!$B$6*A5))</f>
        <v>348.22022531845</v>
      </c>
      <c r="C5" s="19" t="n">
        <f aca="false">C4+B4</f>
        <v>100</v>
      </c>
      <c r="D5" s="19" t="n">
        <f aca="false">Settings!$B$12*A5^Settings!$B$13</f>
        <v>169.705627484771</v>
      </c>
      <c r="E5" s="20" t="n">
        <f aca="false">IFERROR(B5/D5,0)</f>
        <v>2.05190735557486</v>
      </c>
      <c r="F5" s="20" t="n">
        <f aca="false">F4+E4</f>
        <v>1.66666666666667</v>
      </c>
      <c r="G5" s="18" t="n">
        <f aca="false">MAX(1,ROUNDUP(F5/Settings!$B$14,0))</f>
        <v>1</v>
      </c>
      <c r="H5" s="25" t="str">
        <f aca="false">IF(AND(Settings!$B$9&gt;0,A5&gt;Settings!$B$9),"— above level cap —",IF(E5&lt;0.5,"Too fast: "&amp;ROUND(1/MAX(E5,0.01),1)&amp;" levels per chapter",IF(E5&gt;15,"Grind wall: "&amp;ROUND(E5,0)&amp;" chapters here","OK")))</f>
        <v>OK</v>
      </c>
      <c r="I5" s="27"/>
    </row>
    <row r="6" customFormat="false" ht="15" hidden="false" customHeight="false" outlineLevel="0" collapsed="false">
      <c r="A6" s="24" t="n">
        <v>3</v>
      </c>
      <c r="B6" s="19" t="n">
        <f aca="false">IF(Settings!$B$5=1,Settings!$B$6*A6^Settings!$B$7,IF(Settings!$B$5=2,Settings!$B$6*Settings!$B$8^(A6-1),Settings!$B$6*A6))</f>
        <v>722.467405584208</v>
      </c>
      <c r="C6" s="19" t="n">
        <f aca="false">C5+B5</f>
        <v>448.22022531845</v>
      </c>
      <c r="D6" s="19" t="n">
        <f aca="false">Settings!$B$12*A6^Settings!$B$13</f>
        <v>311.769145362398</v>
      </c>
      <c r="E6" s="20" t="n">
        <f aca="false">IFERROR(B6/D6,0)</f>
        <v>2.31731528385985</v>
      </c>
      <c r="F6" s="20" t="n">
        <f aca="false">F5+E5</f>
        <v>3.71857402224153</v>
      </c>
      <c r="G6" s="18" t="n">
        <f aca="false">MAX(1,ROUNDUP(F6/Settings!$B$14,0))</f>
        <v>1</v>
      </c>
      <c r="H6" s="25" t="str">
        <f aca="false">IF(AND(Settings!$B$9&gt;0,A6&gt;Settings!$B$9),"— above level cap —",IF(E6&lt;0.5,"Too fast: "&amp;ROUND(1/MAX(E6,0.01),1)&amp;" levels per chapter",IF(E6&gt;15,"Grind wall: "&amp;ROUND(E6,0)&amp;" chapters here","OK")))</f>
        <v>OK</v>
      </c>
      <c r="I6" s="27"/>
    </row>
    <row r="7" customFormat="false" ht="15" hidden="false" customHeight="false" outlineLevel="0" collapsed="false">
      <c r="A7" s="24" t="n">
        <v>4</v>
      </c>
      <c r="B7" s="19" t="n">
        <f aca="false">IF(Settings!$B$5=1,Settings!$B$6*A7^Settings!$B$7,IF(Settings!$B$5=2,Settings!$B$6*Settings!$B$8^(A7-1),Settings!$B$6*A7))</f>
        <v>1212.57325320832</v>
      </c>
      <c r="C7" s="19" t="n">
        <f aca="false">C6+B6</f>
        <v>1170.68763090266</v>
      </c>
      <c r="D7" s="19" t="n">
        <f aca="false">Settings!$B$12*A7^Settings!$B$13</f>
        <v>480</v>
      </c>
      <c r="E7" s="20" t="n">
        <f aca="false">IFERROR(B7/D7,0)</f>
        <v>2.52619427751733</v>
      </c>
      <c r="F7" s="20" t="n">
        <f aca="false">F6+E6</f>
        <v>6.03588930610138</v>
      </c>
      <c r="G7" s="18" t="n">
        <f aca="false">MAX(1,ROUNDUP(F7/Settings!$B$14,0))</f>
        <v>1</v>
      </c>
      <c r="H7" s="25" t="str">
        <f aca="false">IF(AND(Settings!$B$9&gt;0,A7&gt;Settings!$B$9),"— above level cap —",IF(E7&lt;0.5,"Too fast: "&amp;ROUND(1/MAX(E7,0.01),1)&amp;" levels per chapter",IF(E7&gt;15,"Grind wall: "&amp;ROUND(E7,0)&amp;" chapters here","OK")))</f>
        <v>OK</v>
      </c>
      <c r="I7" s="27"/>
    </row>
    <row r="8" customFormat="false" ht="15" hidden="false" customHeight="false" outlineLevel="0" collapsed="false">
      <c r="A8" s="28" t="n">
        <v>5</v>
      </c>
      <c r="B8" s="29" t="n">
        <f aca="false">IF(Settings!$B$5=1,Settings!$B$6*A8^Settings!$B$7,IF(Settings!$B$5=2,Settings!$B$6*Settings!$B$8^(A8-1),Settings!$B$6*A8))</f>
        <v>1811.94915919424</v>
      </c>
      <c r="C8" s="29" t="n">
        <f aca="false">C7+B7</f>
        <v>2383.26088411098</v>
      </c>
      <c r="D8" s="29" t="n">
        <f aca="false">Settings!$B$12*A8^Settings!$B$13</f>
        <v>670.820393249937</v>
      </c>
      <c r="E8" s="30" t="n">
        <f aca="false">IFERROR(B8/D8,0)</f>
        <v>2.70109432782127</v>
      </c>
      <c r="F8" s="30" t="n">
        <f aca="false">F7+E7</f>
        <v>8.56208358361871</v>
      </c>
      <c r="G8" s="31" t="n">
        <f aca="false">MAX(1,ROUNDUP(F8/Settings!$B$14,0))</f>
        <v>1</v>
      </c>
      <c r="H8" s="32" t="str">
        <f aca="false">IF(AND(Settings!$B$9&gt;0,A8&gt;Settings!$B$9),"— above level cap —",IF(E8&lt;0.5,"Too fast: "&amp;ROUND(1/MAX(E8,0.01),1)&amp;" levels per chapter",IF(E8&gt;15,"Grind wall: "&amp;ROUND(E8,0)&amp;" chapters here","OK")))</f>
        <v>OK</v>
      </c>
      <c r="I8" s="27"/>
    </row>
    <row r="9" customFormat="false" ht="15" hidden="false" customHeight="false" outlineLevel="0" collapsed="false">
      <c r="A9" s="24" t="n">
        <v>6</v>
      </c>
      <c r="B9" s="19" t="n">
        <f aca="false">IF(Settings!$B$5=1,Settings!$B$6*A9^Settings!$B$7,IF(Settings!$B$5=2,Settings!$B$6*Settings!$B$8^(A9-1),Settings!$B$6*A9))</f>
        <v>2515.77762757769</v>
      </c>
      <c r="C9" s="19" t="n">
        <f aca="false">C8+B8</f>
        <v>4195.21004330522</v>
      </c>
      <c r="D9" s="19" t="n">
        <f aca="false">Settings!$B$12*A9^Settings!$B$13</f>
        <v>881.816307401944</v>
      </c>
      <c r="E9" s="20" t="n">
        <f aca="false">IFERROR(B9/D9,0)</f>
        <v>2.85294976568284</v>
      </c>
      <c r="F9" s="20" t="n">
        <f aca="false">F8+E8</f>
        <v>11.26317791144</v>
      </c>
      <c r="G9" s="18" t="n">
        <f aca="false">MAX(1,ROUNDUP(F9/Settings!$B$14,0))</f>
        <v>1</v>
      </c>
      <c r="H9" s="25" t="str">
        <f aca="false">IF(AND(Settings!$B$9&gt;0,A9&gt;Settings!$B$9),"— above level cap —",IF(E9&lt;0.5,"Too fast: "&amp;ROUND(1/MAX(E9,0.01),1)&amp;" levels per chapter",IF(E9&gt;15,"Grind wall: "&amp;ROUND(E9,0)&amp;" chapters here","OK")))</f>
        <v>OK</v>
      </c>
      <c r="I9" s="27"/>
    </row>
    <row r="10" customFormat="false" ht="15" hidden="false" customHeight="false" outlineLevel="0" collapsed="false">
      <c r="A10" s="24" t="n">
        <v>7</v>
      </c>
      <c r="B10" s="19" t="n">
        <f aca="false">IF(Settings!$B$5=1,Settings!$B$6*A10^Settings!$B$7,IF(Settings!$B$5=2,Settings!$B$6*Settings!$B$8^(A10-1),Settings!$B$6*A10))</f>
        <v>3320.29347566236</v>
      </c>
      <c r="C10" s="19" t="n">
        <f aca="false">C9+B9</f>
        <v>6710.9876708829</v>
      </c>
      <c r="D10" s="19" t="n">
        <f aca="false">Settings!$B$12*A10^Settings!$B$13</f>
        <v>1111.21555064713</v>
      </c>
      <c r="E10" s="20" t="n">
        <f aca="false">IFERROR(B10/D10,0)</f>
        <v>2.98798327086833</v>
      </c>
      <c r="F10" s="20" t="n">
        <f aca="false">F9+E9</f>
        <v>14.1161276771228</v>
      </c>
      <c r="G10" s="18" t="n">
        <f aca="false">MAX(1,ROUNDUP(F10/Settings!$B$14,0))</f>
        <v>1</v>
      </c>
      <c r="H10" s="25" t="str">
        <f aca="false">IF(AND(Settings!$B$9&gt;0,A10&gt;Settings!$B$9),"— above level cap —",IF(E10&lt;0.5,"Too fast: "&amp;ROUND(1/MAX(E10,0.01),1)&amp;" levels per chapter",IF(E10&gt;15,"Grind wall: "&amp;ROUND(E10,0)&amp;" chapters here","OK")))</f>
        <v>OK</v>
      </c>
      <c r="I10" s="27"/>
    </row>
    <row r="11" customFormat="false" ht="15" hidden="false" customHeight="false" outlineLevel="0" collapsed="false">
      <c r="A11" s="24" t="n">
        <v>8</v>
      </c>
      <c r="B11" s="19" t="n">
        <f aca="false">IF(Settings!$B$5=1,Settings!$B$6*A11^Settings!$B$7,IF(Settings!$B$5=2,Settings!$B$6*Settings!$B$8^(A11-1),Settings!$B$6*A11))</f>
        <v>4222.42531447326</v>
      </c>
      <c r="C11" s="19" t="n">
        <f aca="false">C10+B10</f>
        <v>10031.2811465453</v>
      </c>
      <c r="D11" s="19" t="n">
        <f aca="false">Settings!$B$12*A11^Settings!$B$13</f>
        <v>1357.64501987817</v>
      </c>
      <c r="E11" s="20" t="n">
        <f aca="false">IFERROR(B11/D11,0)</f>
        <v>3.11010997178936</v>
      </c>
      <c r="F11" s="20" t="n">
        <f aca="false">F10+E10</f>
        <v>17.1041109479912</v>
      </c>
      <c r="G11" s="18" t="n">
        <f aca="false">MAX(1,ROUNDUP(F11/Settings!$B$14,0))</f>
        <v>1</v>
      </c>
      <c r="H11" s="25" t="str">
        <f aca="false">IF(AND(Settings!$B$9&gt;0,A11&gt;Settings!$B$9),"— above level cap —",IF(E11&lt;0.5,"Too fast: "&amp;ROUND(1/MAX(E11,0.01),1)&amp;" levels per chapter",IF(E11&gt;15,"Grind wall: "&amp;ROUND(E11,0)&amp;" chapters here","OK")))</f>
        <v>OK</v>
      </c>
      <c r="I11" s="27"/>
    </row>
    <row r="12" customFormat="false" ht="15" hidden="false" customHeight="false" outlineLevel="0" collapsed="false">
      <c r="A12" s="24" t="n">
        <v>9</v>
      </c>
      <c r="B12" s="19" t="n">
        <f aca="false">IF(Settings!$B$5=1,Settings!$B$6*A12^Settings!$B$7,IF(Settings!$B$5=2,Settings!$B$6*Settings!$B$8^(A12-1),Settings!$B$6*A12))</f>
        <v>5219.59152131576</v>
      </c>
      <c r="C12" s="19" t="n">
        <f aca="false">C11+B11</f>
        <v>14253.7064610185</v>
      </c>
      <c r="D12" s="19" t="n">
        <f aca="false">Settings!$B$12*A12^Settings!$B$13</f>
        <v>1620</v>
      </c>
      <c r="E12" s="20" t="n">
        <f aca="false">IFERROR(B12/D12,0)</f>
        <v>3.22197007488627</v>
      </c>
      <c r="F12" s="20" t="n">
        <f aca="false">F11+E11</f>
        <v>20.2142209197805</v>
      </c>
      <c r="G12" s="18" t="n">
        <f aca="false">MAX(1,ROUNDUP(F12/Settings!$B$14,0))</f>
        <v>1</v>
      </c>
      <c r="H12" s="25" t="str">
        <f aca="false">IF(AND(Settings!$B$9&gt;0,A12&gt;Settings!$B$9),"— above level cap —",IF(E12&lt;0.5,"Too fast: "&amp;ROUND(1/MAX(E12,0.01),1)&amp;" levels per chapter",IF(E12&gt;15,"Grind wall: "&amp;ROUND(E12,0)&amp;" chapters here","OK")))</f>
        <v>OK</v>
      </c>
      <c r="I12" s="27"/>
    </row>
    <row r="13" customFormat="false" ht="15" hidden="false" customHeight="false" outlineLevel="0" collapsed="false">
      <c r="A13" s="28" t="n">
        <v>10</v>
      </c>
      <c r="B13" s="29" t="n">
        <f aca="false">IF(Settings!$B$5=1,Settings!$B$6*A13^Settings!$B$7,IF(Settings!$B$5=2,Settings!$B$6*Settings!$B$8^(A13-1),Settings!$B$6*A13))</f>
        <v>6309.57344480193</v>
      </c>
      <c r="C13" s="29" t="n">
        <f aca="false">C12+B12</f>
        <v>19473.2979823343</v>
      </c>
      <c r="D13" s="29" t="n">
        <f aca="false">Settings!$B$12*A13^Settings!$B$13</f>
        <v>1897.36659610103</v>
      </c>
      <c r="E13" s="30" t="n">
        <f aca="false">IFERROR(B13/D13,0)</f>
        <v>3.3254371916148</v>
      </c>
      <c r="F13" s="30" t="n">
        <f aca="false">F12+E12</f>
        <v>23.4361909946668</v>
      </c>
      <c r="G13" s="31" t="n">
        <f aca="false">MAX(1,ROUNDUP(F13/Settings!$B$14,0))</f>
        <v>1</v>
      </c>
      <c r="H13" s="32" t="str">
        <f aca="false">IF(AND(Settings!$B$9&gt;0,A13&gt;Settings!$B$9),"— above level cap —",IF(E13&lt;0.5,"Too fast: "&amp;ROUND(1/MAX(E13,0.01),1)&amp;" levels per chapter",IF(E13&gt;15,"Grind wall: "&amp;ROUND(E13,0)&amp;" chapters here","OK")))</f>
        <v>OK</v>
      </c>
      <c r="I13" s="27"/>
    </row>
    <row r="14" customFormat="false" ht="15" hidden="false" customHeight="false" outlineLevel="0" collapsed="false">
      <c r="A14" s="24" t="n">
        <v>11</v>
      </c>
      <c r="B14" s="19" t="n">
        <f aca="false">IF(Settings!$B$5=1,Settings!$B$6*A14^Settings!$B$7,IF(Settings!$B$5=2,Settings!$B$6*Settings!$B$8^(A14-1),Settings!$B$6*A14))</f>
        <v>7490.43144027453</v>
      </c>
      <c r="C14" s="19" t="n">
        <f aca="false">C13+B13</f>
        <v>25782.8714271362</v>
      </c>
      <c r="D14" s="19" t="n">
        <f aca="false">Settings!$B$12*A14^Settings!$B$13</f>
        <v>2188.97236163456</v>
      </c>
      <c r="E14" s="20" t="n">
        <f aca="false">IFERROR(B14/D14,0)</f>
        <v>3.42189402276474</v>
      </c>
      <c r="F14" s="20" t="n">
        <f aca="false">F13+E13</f>
        <v>26.7616281862816</v>
      </c>
      <c r="G14" s="18" t="n">
        <f aca="false">MAX(1,ROUNDUP(F14/Settings!$B$14,0))</f>
        <v>1</v>
      </c>
      <c r="H14" s="25" t="str">
        <f aca="false">IF(AND(Settings!$B$9&gt;0,A14&gt;Settings!$B$9),"— above level cap —",IF(E14&lt;0.5,"Too fast: "&amp;ROUND(1/MAX(E14,0.01),1)&amp;" levels per chapter",IF(E14&gt;15,"Grind wall: "&amp;ROUND(E14,0)&amp;" chapters here","OK")))</f>
        <v>OK</v>
      </c>
      <c r="I14" s="27"/>
    </row>
    <row r="15" customFormat="false" ht="15" hidden="false" customHeight="false" outlineLevel="0" collapsed="false">
      <c r="A15" s="24" t="n">
        <v>12</v>
      </c>
      <c r="B15" s="19" t="n">
        <f aca="false">IF(Settings!$B$5=1,Settings!$B$6*A15^Settings!$B$7,IF(Settings!$B$5=2,Settings!$B$6*Settings!$B$8^(A15-1),Settings!$B$6*A15))</f>
        <v>8760.44652326216</v>
      </c>
      <c r="C15" s="19" t="n">
        <f aca="false">C14+B14</f>
        <v>33273.3028674108</v>
      </c>
      <c r="D15" s="19" t="n">
        <f aca="false">Settings!$B$12*A15^Settings!$B$13</f>
        <v>2494.15316289918</v>
      </c>
      <c r="E15" s="20" t="n">
        <f aca="false">IFERROR(B15/D15,0)</f>
        <v>3.51239316557412</v>
      </c>
      <c r="F15" s="20" t="n">
        <f aca="false">F14+E14</f>
        <v>30.1835222090463</v>
      </c>
      <c r="G15" s="18" t="n">
        <f aca="false">MAX(1,ROUNDUP(F15/Settings!$B$14,0))</f>
        <v>1</v>
      </c>
      <c r="H15" s="25" t="str">
        <f aca="false">IF(AND(Settings!$B$9&gt;0,A15&gt;Settings!$B$9),"— above level cap —",IF(E15&lt;0.5,"Too fast: "&amp;ROUND(1/MAX(E15,0.01),1)&amp;" levels per chapter",IF(E15&gt;15,"Grind wall: "&amp;ROUND(E15,0)&amp;" chapters here","OK")))</f>
        <v>OK</v>
      </c>
      <c r="I15" s="27"/>
    </row>
    <row r="16" customFormat="false" ht="15" hidden="false" customHeight="false" outlineLevel="0" collapsed="false">
      <c r="A16" s="24" t="n">
        <v>13</v>
      </c>
      <c r="B16" s="19" t="n">
        <f aca="false">IF(Settings!$B$5=1,Settings!$B$6*A16^Settings!$B$7,IF(Settings!$B$5=2,Settings!$B$6*Settings!$B$8^(A16-1),Settings!$B$6*A16))</f>
        <v>10118.0782586513</v>
      </c>
      <c r="C16" s="19" t="n">
        <f aca="false">C15+B15</f>
        <v>42033.7493906729</v>
      </c>
      <c r="D16" s="19" t="n">
        <f aca="false">Settings!$B$12*A16^Settings!$B$13</f>
        <v>2812.32999486191</v>
      </c>
      <c r="E16" s="20" t="n">
        <f aca="false">IFERROR(B16/D16,0)</f>
        <v>3.5977564073693</v>
      </c>
      <c r="F16" s="20" t="n">
        <f aca="false">F15+E15</f>
        <v>33.6959153746204</v>
      </c>
      <c r="G16" s="18" t="n">
        <f aca="false">MAX(1,ROUNDUP(F16/Settings!$B$14,0))</f>
        <v>1</v>
      </c>
      <c r="H16" s="25" t="str">
        <f aca="false">IF(AND(Settings!$B$9&gt;0,A16&gt;Settings!$B$9),"— above level cap —",IF(E16&lt;0.5,"Too fast: "&amp;ROUND(1/MAX(E16,0.01),1)&amp;" levels per chapter",IF(E16&gt;15,"Grind wall: "&amp;ROUND(E16,0)&amp;" chapters here","OK")))</f>
        <v>OK</v>
      </c>
      <c r="I16" s="27"/>
    </row>
    <row r="17" customFormat="false" ht="15" hidden="false" customHeight="false" outlineLevel="0" collapsed="false">
      <c r="A17" s="24" t="n">
        <v>14</v>
      </c>
      <c r="B17" s="19" t="n">
        <f aca="false">IF(Settings!$B$5=1,Settings!$B$6*A17^Settings!$B$7,IF(Settings!$B$5=2,Settings!$B$6*Settings!$B$8^(A17-1),Settings!$B$6*A17))</f>
        <v>11561.9334221852</v>
      </c>
      <c r="C17" s="19" t="n">
        <f aca="false">C16+B16</f>
        <v>52151.8276493242</v>
      </c>
      <c r="D17" s="19" t="n">
        <f aca="false">Settings!$B$12*A17^Settings!$B$13</f>
        <v>3142.99220489011</v>
      </c>
      <c r="E17" s="20" t="n">
        <f aca="false">IFERROR(B17/D17,0)</f>
        <v>3.67863891109761</v>
      </c>
      <c r="F17" s="20" t="n">
        <f aca="false">F16+E16</f>
        <v>37.2936717819897</v>
      </c>
      <c r="G17" s="18" t="n">
        <f aca="false">MAX(1,ROUNDUP(F17/Settings!$B$14,0))</f>
        <v>1</v>
      </c>
      <c r="H17" s="25" t="str">
        <f aca="false">IF(AND(Settings!$B$9&gt;0,A17&gt;Settings!$B$9),"— above level cap —",IF(E17&lt;0.5,"Too fast: "&amp;ROUND(1/MAX(E17,0.01),1)&amp;" levels per chapter",IF(E17&gt;15,"Grind wall: "&amp;ROUND(E17,0)&amp;" chapters here","OK")))</f>
        <v>OK</v>
      </c>
      <c r="I17" s="27"/>
    </row>
    <row r="18" customFormat="false" ht="15" hidden="false" customHeight="false" outlineLevel="0" collapsed="false">
      <c r="A18" s="28" t="n">
        <v>15</v>
      </c>
      <c r="B18" s="29" t="n">
        <f aca="false">IF(Settings!$B$5=1,Settings!$B$6*A18^Settings!$B$7,IF(Settings!$B$5=2,Settings!$B$6*Settings!$B$8^(A18-1),Settings!$B$6*A18))</f>
        <v>13090.7420809355</v>
      </c>
      <c r="C18" s="29" t="n">
        <f aca="false">C17+B17</f>
        <v>63713.7610715095</v>
      </c>
      <c r="D18" s="29" t="n">
        <f aca="false">Settings!$B$12*A18^Settings!$B$13</f>
        <v>3485.68501158668</v>
      </c>
      <c r="E18" s="30" t="n">
        <f aca="false">IFERROR(B18/D18,0)</f>
        <v>3.75557230140443</v>
      </c>
      <c r="F18" s="30" t="n">
        <f aca="false">F17+E17</f>
        <v>40.9723106930874</v>
      </c>
      <c r="G18" s="31" t="n">
        <f aca="false">MAX(1,ROUNDUP(F18/Settings!$B$14,0))</f>
        <v>1</v>
      </c>
      <c r="H18" s="32" t="str">
        <f aca="false">IF(AND(Settings!$B$9&gt;0,A18&gt;Settings!$B$9),"— above level cap —",IF(E18&lt;0.5,"Too fast: "&amp;ROUND(1/MAX(E18,0.01),1)&amp;" levels per chapter",IF(E18&gt;15,"Grind wall: "&amp;ROUND(E18,0)&amp;" chapters here","OK")))</f>
        <v>OK</v>
      </c>
      <c r="I18" s="27"/>
    </row>
    <row r="19" customFormat="false" ht="15" hidden="false" customHeight="false" outlineLevel="0" collapsed="false">
      <c r="A19" s="24" t="n">
        <v>16</v>
      </c>
      <c r="B19" s="19" t="n">
        <f aca="false">IF(Settings!$B$5=1,Settings!$B$6*A19^Settings!$B$7,IF(Settings!$B$5=2,Settings!$B$6*Settings!$B$8^(A19-1),Settings!$B$6*A19))</f>
        <v>14703.3389439621</v>
      </c>
      <c r="C19" s="19" t="n">
        <f aca="false">C18+B18</f>
        <v>76804.503152445</v>
      </c>
      <c r="D19" s="19" t="n">
        <f aca="false">Settings!$B$12*A19^Settings!$B$13</f>
        <v>3840</v>
      </c>
      <c r="E19" s="20" t="n">
        <f aca="false">IFERROR(B19/D19,0)</f>
        <v>3.82899451665678</v>
      </c>
      <c r="F19" s="20" t="n">
        <f aca="false">F18+E18</f>
        <v>44.7278829944918</v>
      </c>
      <c r="G19" s="18" t="n">
        <f aca="false">MAX(1,ROUNDUP(F19/Settings!$B$14,0))</f>
        <v>1</v>
      </c>
      <c r="H19" s="25" t="str">
        <f aca="false">IF(AND(Settings!$B$9&gt;0,A19&gt;Settings!$B$9),"— above level cap —",IF(E19&lt;0.5,"Too fast: "&amp;ROUND(1/MAX(E19,0.01),1)&amp;" levels per chapter",IF(E19&gt;15,"Grind wall: "&amp;ROUND(E19,0)&amp;" chapters here","OK")))</f>
        <v>OK</v>
      </c>
      <c r="I19" s="27"/>
    </row>
    <row r="20" customFormat="false" ht="15" hidden="false" customHeight="false" outlineLevel="0" collapsed="false">
      <c r="A20" s="24" t="n">
        <v>17</v>
      </c>
      <c r="B20" s="19" t="n">
        <f aca="false">IF(Settings!$B$5=1,Settings!$B$6*A20^Settings!$B$7,IF(Settings!$B$5=2,Settings!$B$6*Settings!$B$8^(A20-1),Settings!$B$6*A20))</f>
        <v>16398.6485559087</v>
      </c>
      <c r="C20" s="19" t="n">
        <f aca="false">C19+B19</f>
        <v>91507.842096407</v>
      </c>
      <c r="D20" s="19" t="n">
        <f aca="false">Settings!$B$12*A20^Settings!$B$13</f>
        <v>4205.56773813001</v>
      </c>
      <c r="E20" s="20" t="n">
        <f aca="false">IFERROR(B20/D20,0)</f>
        <v>3.89927105613575</v>
      </c>
      <c r="F20" s="20" t="n">
        <f aca="false">F19+E19</f>
        <v>48.5568775111486</v>
      </c>
      <c r="G20" s="18" t="n">
        <f aca="false">MAX(1,ROUNDUP(F20/Settings!$B$14,0))</f>
        <v>2</v>
      </c>
      <c r="H20" s="25" t="str">
        <f aca="false">IF(AND(Settings!$B$9&gt;0,A20&gt;Settings!$B$9),"— above level cap —",IF(E20&lt;0.5,"Too fast: "&amp;ROUND(1/MAX(E20,0.01),1)&amp;" levels per chapter",IF(E20&gt;15,"Grind wall: "&amp;ROUND(E20,0)&amp;" chapters here","OK")))</f>
        <v>OK</v>
      </c>
      <c r="I20" s="27"/>
    </row>
    <row r="21" customFormat="false" ht="15" hidden="false" customHeight="false" outlineLevel="0" collapsed="false">
      <c r="A21" s="24" t="n">
        <v>18</v>
      </c>
      <c r="B21" s="19" t="n">
        <f aca="false">IF(Settings!$B$5=1,Settings!$B$6*A21^Settings!$B$7,IF(Settings!$B$5=2,Settings!$B$6*Settings!$B$8^(A21-1),Settings!$B$6*A21))</f>
        <v>18175.6733562284</v>
      </c>
      <c r="C21" s="19" t="n">
        <f aca="false">C20+B20</f>
        <v>107906.490652316</v>
      </c>
      <c r="D21" s="19" t="n">
        <f aca="false">Settings!$B$12*A21^Settings!$B$13</f>
        <v>4582.05194208883</v>
      </c>
      <c r="E21" s="20" t="n">
        <f aca="false">IFERROR(B21/D21,0)</f>
        <v>3.96671045766073</v>
      </c>
      <c r="F21" s="20" t="n">
        <f aca="false">F20+E20</f>
        <v>52.4561485672843</v>
      </c>
      <c r="G21" s="18" t="n">
        <f aca="false">MAX(1,ROUNDUP(F21/Settings!$B$14,0))</f>
        <v>2</v>
      </c>
      <c r="H21" s="25" t="str">
        <f aca="false">IF(AND(Settings!$B$9&gt;0,A21&gt;Settings!$B$9),"— above level cap —",IF(E21&lt;0.5,"Too fast: "&amp;ROUND(1/MAX(E21,0.01),1)&amp;" levels per chapter",IF(E21&gt;15,"Grind wall: "&amp;ROUND(E21,0)&amp;" chapters here","OK")))</f>
        <v>OK</v>
      </c>
      <c r="I21" s="27"/>
    </row>
    <row r="22" customFormat="false" ht="15" hidden="false" customHeight="false" outlineLevel="0" collapsed="false">
      <c r="A22" s="24" t="n">
        <v>19</v>
      </c>
      <c r="B22" s="19" t="n">
        <f aca="false">IF(Settings!$B$5=1,Settings!$B$6*A22^Settings!$B$7,IF(Settings!$B$5=2,Settings!$B$6*Settings!$B$8^(A22-1),Settings!$B$6*A22))</f>
        <v>20033.4839171036</v>
      </c>
      <c r="C22" s="19" t="n">
        <f aca="false">C21+B21</f>
        <v>126082.164008544</v>
      </c>
      <c r="D22" s="19" t="n">
        <f aca="false">Settings!$B$12*A22^Settings!$B$13</f>
        <v>4969.14479563637</v>
      </c>
      <c r="E22" s="20" t="n">
        <f aca="false">IFERROR(B22/D22,0)</f>
        <v>4.03157580247931</v>
      </c>
      <c r="F22" s="20" t="n">
        <f aca="false">F21+E21</f>
        <v>56.4228590249451</v>
      </c>
      <c r="G22" s="18" t="n">
        <f aca="false">MAX(1,ROUNDUP(F22/Settings!$B$14,0))</f>
        <v>2</v>
      </c>
      <c r="H22" s="25" t="str">
        <f aca="false">IF(AND(Settings!$B$9&gt;0,A22&gt;Settings!$B$9),"— above level cap —",IF(E22&lt;0.5,"Too fast: "&amp;ROUND(1/MAX(E22,0.01),1)&amp;" levels per chapter",IF(E22&gt;15,"Grind wall: "&amp;ROUND(E22,0)&amp;" chapters here","OK")))</f>
        <v>OK</v>
      </c>
      <c r="I22" s="27"/>
    </row>
    <row r="23" customFormat="false" ht="15" hidden="false" customHeight="false" outlineLevel="0" collapsed="false">
      <c r="A23" s="28" t="n">
        <v>20</v>
      </c>
      <c r="B23" s="29" t="n">
        <f aca="false">IF(Settings!$B$5=1,Settings!$B$6*A23^Settings!$B$7,IF(Settings!$B$5=2,Settings!$B$6*Settings!$B$8^(A23-1),Settings!$B$6*A23))</f>
        <v>21971.2108661224</v>
      </c>
      <c r="C23" s="29" t="n">
        <f aca="false">C22+B22</f>
        <v>146115.647925648</v>
      </c>
      <c r="D23" s="29" t="n">
        <f aca="false">Settings!$B$12*A23^Settings!$B$13</f>
        <v>5366.5631459995</v>
      </c>
      <c r="E23" s="30" t="n">
        <f aca="false">IFERROR(B23/D23,0)</f>
        <v>4.09409342038597</v>
      </c>
      <c r="F23" s="30" t="n">
        <f aca="false">F22+E22</f>
        <v>60.4544348274244</v>
      </c>
      <c r="G23" s="31" t="n">
        <f aca="false">MAX(1,ROUNDUP(F23/Settings!$B$14,0))</f>
        <v>2</v>
      </c>
      <c r="H23" s="32" t="str">
        <f aca="false">IF(AND(Settings!$B$9&gt;0,A23&gt;Settings!$B$9),"— above level cap —",IF(E23&lt;0.5,"Too fast: "&amp;ROUND(1/MAX(E23,0.01),1)&amp;" levels per chapter",IF(E23&gt;15,"Grind wall: "&amp;ROUND(E23,0)&amp;" chapters here","OK")))</f>
        <v>OK</v>
      </c>
      <c r="I23" s="27"/>
    </row>
    <row r="24" customFormat="false" ht="15" hidden="false" customHeight="false" outlineLevel="0" collapsed="false">
      <c r="A24" s="24" t="n">
        <v>21</v>
      </c>
      <c r="B24" s="19" t="n">
        <f aca="false">IF(Settings!$B$5=1,Settings!$B$6*A24^Settings!$B$7,IF(Settings!$B$5=2,Settings!$B$6*Settings!$B$8^(A24-1),Settings!$B$6*A24))</f>
        <v>23988.0381313995</v>
      </c>
      <c r="C24" s="19" t="n">
        <f aca="false">C23+B23</f>
        <v>168086.85879177</v>
      </c>
      <c r="D24" s="19" t="n">
        <f aca="false">Settings!$B$12*A24^Settings!$B$13</f>
        <v>5774.04537564436</v>
      </c>
      <c r="E24" s="20" t="n">
        <f aca="false">IFERROR(B24/D24,0)</f>
        <v>4.15445958090043</v>
      </c>
      <c r="F24" s="20" t="n">
        <f aca="false">F23+E23</f>
        <v>64.5485282478103</v>
      </c>
      <c r="G24" s="18" t="n">
        <f aca="false">MAX(1,ROUNDUP(F24/Settings!$B$14,0))</f>
        <v>2</v>
      </c>
      <c r="H24" s="25" t="str">
        <f aca="false">IF(AND(Settings!$B$9&gt;0,A24&gt;Settings!$B$9),"— above level cap —",IF(E24&lt;0.5,"Too fast: "&amp;ROUND(1/MAX(E24,0.01),1)&amp;" levels per chapter",IF(E24&gt;15,"Grind wall: "&amp;ROUND(E24,0)&amp;" chapters here","OK")))</f>
        <v>OK</v>
      </c>
      <c r="I24" s="27"/>
    </row>
    <row r="25" customFormat="false" ht="15" hidden="false" customHeight="false" outlineLevel="0" collapsed="false">
      <c r="A25" s="24" t="n">
        <v>22</v>
      </c>
      <c r="B25" s="19" t="n">
        <f aca="false">IF(Settings!$B$5=1,Settings!$B$6*A25^Settings!$B$7,IF(Settings!$B$5=2,Settings!$B$6*Settings!$B$8^(A25-1),Settings!$B$6*A25))</f>
        <v>26083.197238648</v>
      </c>
      <c r="C25" s="19" t="n">
        <f aca="false">C24+B24</f>
        <v>192074.89692317</v>
      </c>
      <c r="D25" s="19" t="n">
        <f aca="false">Settings!$B$12*A25^Settings!$B$13</f>
        <v>6191.34880296693</v>
      </c>
      <c r="E25" s="20" t="n">
        <f aca="false">IFERROR(B25/D25,0)</f>
        <v>4.21284570918517</v>
      </c>
      <c r="F25" s="20" t="n">
        <f aca="false">F24+E24</f>
        <v>68.7029878287108</v>
      </c>
      <c r="G25" s="18" t="n">
        <f aca="false">MAX(1,ROUNDUP(F25/Settings!$B$14,0))</f>
        <v>2</v>
      </c>
      <c r="H25" s="25" t="str">
        <f aca="false">IF(AND(Settings!$B$9&gt;0,A25&gt;Settings!$B$9),"— above level cap —",IF(E25&lt;0.5,"Too fast: "&amp;ROUND(1/MAX(E25,0.01),1)&amp;" levels per chapter",IF(E25&gt;15,"Grind wall: "&amp;ROUND(E25,0)&amp;" chapters here","OK")))</f>
        <v>OK</v>
      </c>
      <c r="I25" s="27"/>
    </row>
    <row r="26" customFormat="false" ht="15" hidden="false" customHeight="false" outlineLevel="0" collapsed="false">
      <c r="A26" s="24" t="n">
        <v>23</v>
      </c>
      <c r="B26" s="19" t="n">
        <f aca="false">IF(Settings!$B$5=1,Settings!$B$6*A26^Settings!$B$7,IF(Settings!$B$5=2,Settings!$B$6*Settings!$B$8^(A26-1),Settings!$B$6*A26))</f>
        <v>28255.9624550592</v>
      </c>
      <c r="C26" s="19" t="n">
        <f aca="false">C25+B25</f>
        <v>218158.094161818</v>
      </c>
      <c r="D26" s="19" t="n">
        <f aca="false">Settings!$B$12*A26^Settings!$B$13</f>
        <v>6618.24750217155</v>
      </c>
      <c r="E26" s="20" t="n">
        <f aca="false">IFERROR(B26/D26,0)</f>
        <v>4.26940250357636</v>
      </c>
      <c r="F26" s="20" t="n">
        <f aca="false">F25+E25</f>
        <v>72.915833537896</v>
      </c>
      <c r="G26" s="18" t="n">
        <f aca="false">MAX(1,ROUNDUP(F26/Settings!$B$14,0))</f>
        <v>2</v>
      </c>
      <c r="H26" s="25" t="str">
        <f aca="false">IF(AND(Settings!$B$9&gt;0,A26&gt;Settings!$B$9),"— above level cap —",IF(E26&lt;0.5,"Too fast: "&amp;ROUND(1/MAX(E26,0.01),1)&amp;" levels per chapter",IF(E26&gt;15,"Grind wall: "&amp;ROUND(E26,0)&amp;" chapters here","OK")))</f>
        <v>OK</v>
      </c>
      <c r="I26" s="27"/>
    </row>
    <row r="27" customFormat="false" ht="15" hidden="false" customHeight="false" outlineLevel="0" collapsed="false">
      <c r="A27" s="24" t="n">
        <v>24</v>
      </c>
      <c r="B27" s="19" t="n">
        <f aca="false">IF(Settings!$B$5=1,Settings!$B$6*A27^Settings!$B$7,IF(Settings!$B$5=2,Settings!$B$6*Settings!$B$8^(A27-1),Settings!$B$6*A27))</f>
        <v>30505.6466222058</v>
      </c>
      <c r="C27" s="19" t="n">
        <f aca="false">C26+B26</f>
        <v>246414.056616877</v>
      </c>
      <c r="D27" s="19" t="n">
        <f aca="false">Settings!$B$12*A27^Settings!$B$13</f>
        <v>7054.53045921555</v>
      </c>
      <c r="E27" s="20" t="n">
        <f aca="false">IFERROR(B27/D27,0)</f>
        <v>4.32426322326744</v>
      </c>
      <c r="F27" s="20" t="n">
        <f aca="false">F26+E26</f>
        <v>77.1852360414723</v>
      </c>
      <c r="G27" s="18" t="n">
        <f aca="false">MAX(1,ROUNDUP(F27/Settings!$B$14,0))</f>
        <v>2</v>
      </c>
      <c r="H27" s="25" t="str">
        <f aca="false">IF(AND(Settings!$B$9&gt;0,A27&gt;Settings!$B$9),"— above level cap —",IF(E27&lt;0.5,"Too fast: "&amp;ROUND(1/MAX(E27,0.01),1)&amp;" levels per chapter",IF(E27&gt;15,"Grind wall: "&amp;ROUND(E27,0)&amp;" chapters here","OK")))</f>
        <v>OK</v>
      </c>
      <c r="I27" s="27"/>
    </row>
    <row r="28" customFormat="false" ht="15" hidden="false" customHeight="false" outlineLevel="0" collapsed="false">
      <c r="A28" s="28" t="n">
        <v>25</v>
      </c>
      <c r="B28" s="29" t="n">
        <f aca="false">IF(Settings!$B$5=1,Settings!$B$6*A28^Settings!$B$7,IF(Settings!$B$5=2,Settings!$B$6*Settings!$B$8^(A28-1),Settings!$B$6*A28))</f>
        <v>32831.5975550471</v>
      </c>
      <c r="C28" s="29" t="n">
        <f aca="false">C27+B27</f>
        <v>276919.703239083</v>
      </c>
      <c r="D28" s="29" t="n">
        <f aca="false">Settings!$B$12*A28^Settings!$B$13</f>
        <v>7500</v>
      </c>
      <c r="E28" s="30" t="n">
        <f aca="false">IFERROR(B28/D28,0)</f>
        <v>4.37754634067295</v>
      </c>
      <c r="F28" s="30" t="n">
        <f aca="false">F27+E27</f>
        <v>81.5094992647397</v>
      </c>
      <c r="G28" s="31" t="n">
        <f aca="false">MAX(1,ROUNDUP(F28/Settings!$B$14,0))</f>
        <v>2</v>
      </c>
      <c r="H28" s="32" t="str">
        <f aca="false">IF(AND(Settings!$B$9&gt;0,A28&gt;Settings!$B$9),"— above level cap —",IF(E28&lt;0.5,"Too fast: "&amp;ROUND(1/MAX(E28,0.01),1)&amp;" levels per chapter",IF(E28&gt;15,"Grind wall: "&amp;ROUND(E28,0)&amp;" chapters here","OK")))</f>
        <v>OK</v>
      </c>
      <c r="I28" s="27"/>
    </row>
    <row r="29" customFormat="false" ht="15" hidden="false" customHeight="false" outlineLevel="0" collapsed="false">
      <c r="A29" s="24" t="n">
        <v>26</v>
      </c>
      <c r="B29" s="19" t="n">
        <f aca="false">IF(Settings!$B$5=1,Settings!$B$6*A29^Settings!$B$7,IF(Settings!$B$5=2,Settings!$B$6*Settings!$B$8^(A29-1),Settings!$B$6*A29))</f>
        <v>35233.1949101727</v>
      </c>
      <c r="C29" s="19" t="n">
        <f aca="false">C28+B28</f>
        <v>309751.30079413</v>
      </c>
      <c r="D29" s="19" t="n">
        <f aca="false">Settings!$B$12*A29^Settings!$B$13</f>
        <v>7954.47044120474</v>
      </c>
      <c r="E29" s="20" t="n">
        <f aca="false">IFERROR(B29/D29,0)</f>
        <v>4.42935770150859</v>
      </c>
      <c r="F29" s="20" t="n">
        <f aca="false">F28+E28</f>
        <v>85.8870456054127</v>
      </c>
      <c r="G29" s="18" t="n">
        <f aca="false">MAX(1,ROUNDUP(F29/Settings!$B$14,0))</f>
        <v>2</v>
      </c>
      <c r="H29" s="25" t="str">
        <f aca="false">IF(AND(Settings!$B$9&gt;0,A29&gt;Settings!$B$9),"— above level cap —",IF(E29&lt;0.5,"Too fast: "&amp;ROUND(1/MAX(E29,0.01),1)&amp;" levels per chapter",IF(E29&gt;15,"Grind wall: "&amp;ROUND(E29,0)&amp;" chapters here","OK")))</f>
        <v>OK</v>
      </c>
      <c r="I29" s="27"/>
    </row>
    <row r="30" customFormat="false" ht="15" hidden="false" customHeight="false" outlineLevel="0" collapsed="false">
      <c r="A30" s="24" t="n">
        <v>27</v>
      </c>
      <c r="B30" s="19" t="n">
        <f aca="false">IF(Settings!$B$5=1,Settings!$B$6*A30^Settings!$B$7,IF(Settings!$B$5=2,Settings!$B$6*Settings!$B$8^(A30-1),Settings!$B$6*A30))</f>
        <v>37709.8474461432</v>
      </c>
      <c r="C30" s="19" t="n">
        <f aca="false">C29+B29</f>
        <v>344984.495704302</v>
      </c>
      <c r="D30" s="19" t="n">
        <f aca="false">Settings!$B$12*A30^Settings!$B$13</f>
        <v>8417.76692478474</v>
      </c>
      <c r="E30" s="20" t="n">
        <f aca="false">IFERROR(B30/D30,0)</f>
        <v>4.47979229920381</v>
      </c>
      <c r="F30" s="20" t="n">
        <f aca="false">F29+E29</f>
        <v>90.3164033069213</v>
      </c>
      <c r="G30" s="18" t="n">
        <f aca="false">MAX(1,ROUNDUP(F30/Settings!$B$14,0))</f>
        <v>3</v>
      </c>
      <c r="H30" s="25" t="str">
        <f aca="false">IF(AND(Settings!$B$9&gt;0,A30&gt;Settings!$B$9),"— above level cap —",IF(E30&lt;0.5,"Too fast: "&amp;ROUND(1/MAX(E30,0.01),1)&amp;" levels per chapter",IF(E30&gt;15,"Grind wall: "&amp;ROUND(E30,0)&amp;" chapters here","OK")))</f>
        <v>OK</v>
      </c>
      <c r="I30" s="27"/>
    </row>
    <row r="31" customFormat="false" ht="15" hidden="false" customHeight="false" outlineLevel="0" collapsed="false">
      <c r="A31" s="24" t="n">
        <v>28</v>
      </c>
      <c r="B31" s="19" t="n">
        <f aca="false">IF(Settings!$B$5=1,Settings!$B$6*A31^Settings!$B$7,IF(Settings!$B$5=2,Settings!$B$6*Settings!$B$8^(A31-1),Settings!$B$6*A31))</f>
        <v>40260.9906139026</v>
      </c>
      <c r="C31" s="19" t="n">
        <f aca="false">C30+B30</f>
        <v>382694.343150446</v>
      </c>
      <c r="D31" s="19" t="n">
        <f aca="false">Settings!$B$12*A31^Settings!$B$13</f>
        <v>8889.72440517703</v>
      </c>
      <c r="E31" s="20" t="n">
        <f aca="false">IFERROR(B31/D31,0)</f>
        <v>4.52893574411105</v>
      </c>
      <c r="F31" s="20" t="n">
        <f aca="false">F30+E30</f>
        <v>94.7961956061251</v>
      </c>
      <c r="G31" s="18" t="n">
        <f aca="false">MAX(1,ROUNDUP(F31/Settings!$B$14,0))</f>
        <v>3</v>
      </c>
      <c r="H31" s="25" t="str">
        <f aca="false">IF(AND(Settings!$B$9&gt;0,A31&gt;Settings!$B$9),"— above level cap —",IF(E31&lt;0.5,"Too fast: "&amp;ROUND(1/MAX(E31,0.01),1)&amp;" levels per chapter",IF(E31&gt;15,"Grind wall: "&amp;ROUND(E31,0)&amp;" chapters here","OK")))</f>
        <v>OK</v>
      </c>
      <c r="I31" s="27"/>
    </row>
    <row r="32" customFormat="false" ht="15" hidden="false" customHeight="false" outlineLevel="0" collapsed="false">
      <c r="A32" s="24" t="n">
        <v>29</v>
      </c>
      <c r="B32" s="19" t="n">
        <f aca="false">IF(Settings!$B$5=1,Settings!$B$6*A32^Settings!$B$7,IF(Settings!$B$5=2,Settings!$B$6*Settings!$B$8^(A32-1),Settings!$B$6*A32))</f>
        <v>42886.0844269452</v>
      </c>
      <c r="C32" s="19" t="n">
        <f aca="false">C31+B31</f>
        <v>422955.333764348</v>
      </c>
      <c r="D32" s="19" t="n">
        <f aca="false">Settings!$B$12*A32^Settings!$B$13</f>
        <v>9370.18676441404</v>
      </c>
      <c r="E32" s="20" t="n">
        <f aca="false">IFERROR(B32/D32,0)</f>
        <v>4.57686548893747</v>
      </c>
      <c r="F32" s="20" t="n">
        <f aca="false">F31+E31</f>
        <v>99.3251313502362</v>
      </c>
      <c r="G32" s="18" t="n">
        <f aca="false">MAX(1,ROUNDUP(F32/Settings!$B$14,0))</f>
        <v>3</v>
      </c>
      <c r="H32" s="25" t="str">
        <f aca="false">IF(AND(Settings!$B$9&gt;0,A32&gt;Settings!$B$9),"— above level cap —",IF(E32&lt;0.5,"Too fast: "&amp;ROUND(1/MAX(E32,0.01),1)&amp;" levels per chapter",IF(E32&gt;15,"Grind wall: "&amp;ROUND(E32,0)&amp;" chapters here","OK")))</f>
        <v>OK</v>
      </c>
      <c r="I32" s="27"/>
    </row>
    <row r="33" customFormat="false" ht="15" hidden="false" customHeight="false" outlineLevel="0" collapsed="false">
      <c r="A33" s="28" t="n">
        <v>30</v>
      </c>
      <c r="B33" s="29" t="n">
        <f aca="false">IF(Settings!$B$5=1,Settings!$B$6*A33^Settings!$B$7,IF(Settings!$B$5=2,Settings!$B$6*Settings!$B$8^(A33-1),Settings!$B$6*A33))</f>
        <v>45584.6115700906</v>
      </c>
      <c r="C33" s="29" t="n">
        <f aca="false">C32+B32</f>
        <v>465841.418191293</v>
      </c>
      <c r="D33" s="29" t="n">
        <f aca="false">Settings!$B$12*A33^Settings!$B$13</f>
        <v>9859.00603509299</v>
      </c>
      <c r="E33" s="30" t="n">
        <f aca="false">IFERROR(B33/D33,0)</f>
        <v>4.62365185778697</v>
      </c>
      <c r="F33" s="30" t="n">
        <f aca="false">F32+E32</f>
        <v>103.901996839174</v>
      </c>
      <c r="G33" s="31" t="n">
        <f aca="false">MAX(1,ROUNDUP(F33/Settings!$B$14,0))</f>
        <v>3</v>
      </c>
      <c r="H33" s="32" t="str">
        <f aca="false">IF(AND(Settings!$B$9&gt;0,A33&gt;Settings!$B$9),"— above level cap —",IF(E33&lt;0.5,"Too fast: "&amp;ROUND(1/MAX(E33,0.01),1)&amp;" levels per chapter",IF(E33&gt;15,"Grind wall: "&amp;ROUND(E33,0)&amp;" chapters here","OK")))</f>
        <v>OK</v>
      </c>
      <c r="I33" s="27"/>
    </row>
    <row r="34" customFormat="false" ht="15" hidden="false" customHeight="false" outlineLevel="0" collapsed="false">
      <c r="A34" s="24" t="n">
        <v>31</v>
      </c>
      <c r="B34" s="19" t="n">
        <f aca="false">IF(Settings!$B$5=1,Settings!$B$6*A34^Settings!$B$7,IF(Settings!$B$5=2,Settings!$B$6*Settings!$B$8^(A34-1),Settings!$B$6*A34))</f>
        <v>48356.0757129572</v>
      </c>
      <c r="C34" s="19" t="n">
        <f aca="false">C33+B33</f>
        <v>511426.029761384</v>
      </c>
      <c r="D34" s="19" t="n">
        <f aca="false">Settings!$B$12*A34^Settings!$B$13</f>
        <v>10356.0417148638</v>
      </c>
      <c r="E34" s="20" t="n">
        <f aca="false">IFERROR(B34/D34,0)</f>
        <v>4.66935891572864</v>
      </c>
      <c r="F34" s="20" t="n">
        <f aca="false">F33+E33</f>
        <v>108.525648696961</v>
      </c>
      <c r="G34" s="18" t="n">
        <f aca="false">MAX(1,ROUNDUP(F34/Settings!$B$14,0))</f>
        <v>3</v>
      </c>
      <c r="H34" s="25" t="str">
        <f aca="false">IF(AND(Settings!$B$9&gt;0,A34&gt;Settings!$B$9),"— above level cap —",IF(E34&lt;0.5,"Too fast: "&amp;ROUND(1/MAX(E34,0.01),1)&amp;" levels per chapter",IF(E34&gt;15,"Grind wall: "&amp;ROUND(E34,0)&amp;" chapters here","OK")))</f>
        <v>OK</v>
      </c>
      <c r="I34" s="27"/>
    </row>
    <row r="35" customFormat="false" ht="15" hidden="false" customHeight="false" outlineLevel="0" collapsed="false">
      <c r="A35" s="24" t="n">
        <v>32</v>
      </c>
      <c r="B35" s="19" t="n">
        <f aca="false">IF(Settings!$B$5=1,Settings!$B$6*A35^Settings!$B$7,IF(Settings!$B$5=2,Settings!$B$6*Settings!$B$8^(A35-1),Settings!$B$6*A35))</f>
        <v>51200</v>
      </c>
      <c r="C35" s="19" t="n">
        <f aca="false">C34+B34</f>
        <v>559782.105474341</v>
      </c>
      <c r="D35" s="19" t="n">
        <f aca="false">Settings!$B$12*A35^Settings!$B$13</f>
        <v>10861.1601590254</v>
      </c>
      <c r="E35" s="20" t="n">
        <f aca="false">IFERROR(B35/D35,0)</f>
        <v>4.71404520791032</v>
      </c>
      <c r="F35" s="20" t="n">
        <f aca="false">F34+E34</f>
        <v>113.195007612689</v>
      </c>
      <c r="G35" s="18" t="n">
        <f aca="false">MAX(1,ROUNDUP(F35/Settings!$B$14,0))</f>
        <v>3</v>
      </c>
      <c r="H35" s="25" t="str">
        <f aca="false">IF(AND(Settings!$B$9&gt;0,A35&gt;Settings!$B$9),"— above level cap —",IF(E35&lt;0.5,"Too fast: "&amp;ROUND(1/MAX(E35,0.01),1)&amp;" levels per chapter",IF(E35&gt;15,"Grind wall: "&amp;ROUND(E35,0)&amp;" chapters here","OK")))</f>
        <v>OK</v>
      </c>
      <c r="I35" s="27"/>
    </row>
    <row r="36" customFormat="false" ht="15" hidden="false" customHeight="false" outlineLevel="0" collapsed="false">
      <c r="A36" s="24" t="n">
        <v>33</v>
      </c>
      <c r="B36" s="19" t="n">
        <f aca="false">IF(Settings!$B$5=1,Settings!$B$6*A36^Settings!$B$7,IF(Settings!$B$5=2,Settings!$B$6*Settings!$B$8^(A36-1),Settings!$B$6*A36))</f>
        <v>54115.9256936152</v>
      </c>
      <c r="C36" s="19" t="n">
        <f aca="false">C35+B35</f>
        <v>610982.105474341</v>
      </c>
      <c r="D36" s="19" t="n">
        <f aca="false">Settings!$B$12*A36^Settings!$B$13</f>
        <v>11374.2340401453</v>
      </c>
      <c r="E36" s="20" t="n">
        <f aca="false">IFERROR(B36/D36,0)</f>
        <v>4.75776439122084</v>
      </c>
      <c r="F36" s="20" t="n">
        <f aca="false">F35+E35</f>
        <v>117.9090528206</v>
      </c>
      <c r="G36" s="18" t="n">
        <f aca="false">MAX(1,ROUNDUP(F36/Settings!$B$14,0))</f>
        <v>3</v>
      </c>
      <c r="H36" s="25" t="str">
        <f aca="false">IF(AND(Settings!$B$9&gt;0,A36&gt;Settings!$B$9),"— above level cap —",IF(E36&lt;0.5,"Too fast: "&amp;ROUND(1/MAX(E36,0.01),1)&amp;" levels per chapter",IF(E36&gt;15,"Grind wall: "&amp;ROUND(E36,0)&amp;" chapters here","OK")))</f>
        <v>OK</v>
      </c>
      <c r="I36" s="27"/>
    </row>
    <row r="37" customFormat="false" ht="15" hidden="false" customHeight="false" outlineLevel="0" collapsed="false">
      <c r="A37" s="24" t="n">
        <v>34</v>
      </c>
      <c r="B37" s="19" t="n">
        <f aca="false">IF(Settings!$B$5=1,Settings!$B$6*A37^Settings!$B$7,IF(Settings!$B$5=2,Settings!$B$6*Settings!$B$8^(A37-1),Settings!$B$6*A37))</f>
        <v>57103.4109505659</v>
      </c>
      <c r="C37" s="19" t="n">
        <f aca="false">C36+B36</f>
        <v>665098.031167956</v>
      </c>
      <c r="D37" s="19" t="n">
        <f aca="false">Settings!$B$12*A37^Settings!$B$13</f>
        <v>11895.1418654844</v>
      </c>
      <c r="E37" s="20" t="n">
        <f aca="false">IFERROR(B37/D37,0)</f>
        <v>4.80056577687906</v>
      </c>
      <c r="F37" s="20" t="n">
        <f aca="false">F36+E36</f>
        <v>122.66681721182</v>
      </c>
      <c r="G37" s="18" t="n">
        <f aca="false">MAX(1,ROUNDUP(F37/Settings!$B$14,0))</f>
        <v>3</v>
      </c>
      <c r="H37" s="25" t="str">
        <f aca="false">IF(AND(Settings!$B$9&gt;0,A37&gt;Settings!$B$9),"— above level cap —",IF(E37&lt;0.5,"Too fast: "&amp;ROUND(1/MAX(E37,0.01),1)&amp;" levels per chapter",IF(E37&gt;15,"Grind wall: "&amp;ROUND(E37,0)&amp;" chapters here","OK")))</f>
        <v>OK</v>
      </c>
      <c r="I37" s="27"/>
    </row>
    <row r="38" customFormat="false" ht="15" hidden="false" customHeight="false" outlineLevel="0" collapsed="false">
      <c r="A38" s="28" t="n">
        <v>35</v>
      </c>
      <c r="B38" s="29" t="n">
        <f aca="false">IF(Settings!$B$5=1,Settings!$B$6*A38^Settings!$B$7,IF(Settings!$B$5=2,Settings!$B$6*Settings!$B$8^(A38-1),Settings!$B$6*A38))</f>
        <v>60162.0297150453</v>
      </c>
      <c r="C38" s="29" t="n">
        <f aca="false">C37+B37</f>
        <v>722201.442118522</v>
      </c>
      <c r="D38" s="29" t="n">
        <f aca="false">Settings!$B$12*A38^Settings!$B$13</f>
        <v>12423.7675445092</v>
      </c>
      <c r="E38" s="30" t="n">
        <f aca="false">IFERROR(B38/D38,0)</f>
        <v>4.84249479874038</v>
      </c>
      <c r="F38" s="30" t="n">
        <f aca="false">F37+E37</f>
        <v>127.467382988699</v>
      </c>
      <c r="G38" s="31" t="n">
        <f aca="false">MAX(1,ROUNDUP(F38/Settings!$B$14,0))</f>
        <v>3</v>
      </c>
      <c r="H38" s="32" t="str">
        <f aca="false">IF(AND(Settings!$B$9&gt;0,A38&gt;Settings!$B$9),"— above level cap —",IF(E38&lt;0.5,"Too fast: "&amp;ROUND(1/MAX(E38,0.01),1)&amp;" levels per chapter",IF(E38&gt;15,"Grind wall: "&amp;ROUND(E38,0)&amp;" chapters here","OK")))</f>
        <v>OK</v>
      </c>
      <c r="I38" s="27"/>
    </row>
    <row r="39" customFormat="false" ht="15" hidden="false" customHeight="false" outlineLevel="0" collapsed="false">
      <c r="A39" s="24" t="n">
        <v>36</v>
      </c>
      <c r="B39" s="19" t="n">
        <f aca="false">IF(Settings!$B$5=1,Settings!$B$6*A39^Settings!$B$7,IF(Settings!$B$5=2,Settings!$B$6*Settings!$B$8^(A39-1),Settings!$B$6*A39))</f>
        <v>63291.3707142041</v>
      </c>
      <c r="C39" s="19" t="n">
        <f aca="false">C38+B38</f>
        <v>782363.471833568</v>
      </c>
      <c r="D39" s="19" t="n">
        <f aca="false">Settings!$B$12*A39^Settings!$B$13</f>
        <v>12960</v>
      </c>
      <c r="E39" s="20" t="n">
        <f aca="false">IFERROR(B39/D39,0)</f>
        <v>4.88359341930587</v>
      </c>
      <c r="F39" s="20" t="n">
        <f aca="false">F38+E38</f>
        <v>132.30987778744</v>
      </c>
      <c r="G39" s="18" t="n">
        <f aca="false">MAX(1,ROUNDUP(F39/Settings!$B$14,0))</f>
        <v>3</v>
      </c>
      <c r="H39" s="25" t="str">
        <f aca="false">IF(AND(Settings!$B$9&gt;0,A39&gt;Settings!$B$9),"— above level cap —",IF(E39&lt;0.5,"Too fast: "&amp;ROUND(1/MAX(E39,0.01),1)&amp;" levels per chapter",IF(E39&gt;15,"Grind wall: "&amp;ROUND(E39,0)&amp;" chapters here","OK")))</f>
        <v>OK</v>
      </c>
      <c r="I39" s="27"/>
    </row>
    <row r="40" customFormat="false" ht="15" hidden="false" customHeight="false" outlineLevel="0" collapsed="false">
      <c r="A40" s="24" t="n">
        <v>37</v>
      </c>
      <c r="B40" s="19" t="n">
        <f aca="false">IF(Settings!$B$5=1,Settings!$B$6*A40^Settings!$B$7,IF(Settings!$B$5=2,Settings!$B$6*Settings!$B$8^(A40-1),Settings!$B$6*A40))</f>
        <v>66491.0365440405</v>
      </c>
      <c r="C40" s="19" t="n">
        <f aca="false">C39+B39</f>
        <v>845654.842547772</v>
      </c>
      <c r="D40" s="19" t="n">
        <f aca="false">Settings!$B$12*A40^Settings!$B$13</f>
        <v>13503.732817262</v>
      </c>
      <c r="E40" s="20" t="n">
        <f aca="false">IFERROR(B40/D40,0)</f>
        <v>4.9239004832089</v>
      </c>
      <c r="F40" s="20" t="n">
        <f aca="false">F39+E39</f>
        <v>137.193471206746</v>
      </c>
      <c r="G40" s="18" t="n">
        <f aca="false">MAX(1,ROUNDUP(F40/Settings!$B$14,0))</f>
        <v>4</v>
      </c>
      <c r="H40" s="25" t="str">
        <f aca="false">IF(AND(Settings!$B$9&gt;0,A40&gt;Settings!$B$9),"— above level cap —",IF(E40&lt;0.5,"Too fast: "&amp;ROUND(1/MAX(E40,0.01),1)&amp;" levels per chapter",IF(E40&gt;15,"Grind wall: "&amp;ROUND(E40,0)&amp;" chapters here","OK")))</f>
        <v>OK</v>
      </c>
      <c r="I40" s="27"/>
    </row>
    <row r="41" customFormat="false" ht="15" hidden="false" customHeight="false" outlineLevel="0" collapsed="false">
      <c r="A41" s="24" t="n">
        <v>38</v>
      </c>
      <c r="B41" s="19" t="n">
        <f aca="false">IF(Settings!$B$5=1,Settings!$B$6*A41^Settings!$B$7,IF(Settings!$B$5=2,Settings!$B$6*Settings!$B$8^(A41-1),Settings!$B$6*A41))</f>
        <v>69760.6428352735</v>
      </c>
      <c r="C41" s="19" t="n">
        <f aca="false">C40+B40</f>
        <v>912145.879091812</v>
      </c>
      <c r="D41" s="19" t="n">
        <f aca="false">Settings!$B$12*A41^Settings!$B$13</f>
        <v>14054.8639267693</v>
      </c>
      <c r="E41" s="20" t="n">
        <f aca="false">IFERROR(B41/D41,0)</f>
        <v>4.96345202619896</v>
      </c>
      <c r="F41" s="20" t="n">
        <f aca="false">F40+E40</f>
        <v>142.117371689955</v>
      </c>
      <c r="G41" s="18" t="n">
        <f aca="false">MAX(1,ROUNDUP(F41/Settings!$B$14,0))</f>
        <v>4</v>
      </c>
      <c r="H41" s="25" t="str">
        <f aca="false">IF(AND(Settings!$B$9&gt;0,A41&gt;Settings!$B$9),"— above level cap —",IF(E41&lt;0.5,"Too fast: "&amp;ROUND(1/MAX(E41,0.01),1)&amp;" levels per chapter",IF(E41&gt;15,"Grind wall: "&amp;ROUND(E41,0)&amp;" chapters here","OK")))</f>
        <v>OK</v>
      </c>
      <c r="I41" s="27"/>
    </row>
    <row r="42" customFormat="false" ht="15" hidden="false" customHeight="false" outlineLevel="0" collapsed="false">
      <c r="A42" s="24" t="n">
        <v>39</v>
      </c>
      <c r="B42" s="19" t="n">
        <f aca="false">IF(Settings!$B$5=1,Settings!$B$6*A42^Settings!$B$7,IF(Settings!$B$5=2,Settings!$B$6*Settings!$B$8^(A42-1),Settings!$B$6*A42))</f>
        <v>73099.8174902579</v>
      </c>
      <c r="C42" s="19" t="n">
        <f aca="false">C41+B41</f>
        <v>981906.521927086</v>
      </c>
      <c r="D42" s="19" t="n">
        <f aca="false">Settings!$B$12*A42^Settings!$B$13</f>
        <v>14613.2953162523</v>
      </c>
      <c r="E42" s="20" t="n">
        <f aca="false">IFERROR(B42/D42,0)</f>
        <v>5.00228154624095</v>
      </c>
      <c r="F42" s="20" t="n">
        <f aca="false">F41+E41</f>
        <v>147.080823716154</v>
      </c>
      <c r="G42" s="18" t="n">
        <f aca="false">MAX(1,ROUNDUP(F42/Settings!$B$14,0))</f>
        <v>4</v>
      </c>
      <c r="H42" s="25" t="str">
        <f aca="false">IF(AND(Settings!$B$9&gt;0,A42&gt;Settings!$B$9),"— above level cap —",IF(E42&lt;0.5,"Too fast: "&amp;ROUND(1/MAX(E42,0.01),1)&amp;" levels per chapter",IF(E42&gt;15,"Grind wall: "&amp;ROUND(E42,0)&amp;" chapters here","OK")))</f>
        <v>OK</v>
      </c>
      <c r="I42" s="27"/>
    </row>
    <row r="43" customFormat="false" ht="15" hidden="false" customHeight="false" outlineLevel="0" collapsed="false">
      <c r="A43" s="28" t="n">
        <v>40</v>
      </c>
      <c r="B43" s="29" t="n">
        <f aca="false">IF(Settings!$B$5=1,Settings!$B$6*A43^Settings!$B$7,IF(Settings!$B$5=2,Settings!$B$6*Settings!$B$8^(A43-1),Settings!$B$6*A43))</f>
        <v>76508.199983203</v>
      </c>
      <c r="C43" s="29" t="n">
        <f aca="false">C42+B42</f>
        <v>1055006.33941734</v>
      </c>
      <c r="D43" s="29" t="n">
        <f aca="false">Settings!$B$12*A43^Settings!$B$13</f>
        <v>15178.9327688082</v>
      </c>
      <c r="E43" s="30" t="n">
        <f aca="false">IFERROR(B43/D43,0)</f>
        <v>5.04042024222037</v>
      </c>
      <c r="F43" s="30" t="n">
        <f aca="false">F42+E42</f>
        <v>152.083105262394</v>
      </c>
      <c r="G43" s="31" t="n">
        <f aca="false">MAX(1,ROUNDUP(F43/Settings!$B$14,0))</f>
        <v>4</v>
      </c>
      <c r="H43" s="32" t="str">
        <f aca="false">IF(AND(Settings!$B$9&gt;0,A43&gt;Settings!$B$9),"— above level cap —",IF(E43&lt;0.5,"Too fast: "&amp;ROUND(1/MAX(E43,0.01),1)&amp;" levels per chapter",IF(E43&gt;15,"Grind wall: "&amp;ROUND(E43,0)&amp;" chapters here","OK")))</f>
        <v>OK</v>
      </c>
      <c r="I43" s="27"/>
    </row>
    <row r="44" customFormat="false" ht="15" hidden="false" customHeight="false" outlineLevel="0" collapsed="false">
      <c r="A44" s="24" t="n">
        <v>41</v>
      </c>
      <c r="B44" s="19" t="n">
        <f aca="false">IF(Settings!$B$5=1,Settings!$B$6*A44^Settings!$B$7,IF(Settings!$B$5=2,Settings!$B$6*Settings!$B$8^(A44-1),Settings!$B$6*A44))</f>
        <v>79985.4407169764</v>
      </c>
      <c r="C44" s="19" t="n">
        <f aca="false">C43+B43</f>
        <v>1131514.53940055</v>
      </c>
      <c r="D44" s="19" t="n">
        <f aca="false">Settings!$B$12*A44^Settings!$B$13</f>
        <v>15751.6856240848</v>
      </c>
      <c r="E44" s="20" t="n">
        <f aca="false">IFERROR(B44/D44,0)</f>
        <v>5.07789722483264</v>
      </c>
      <c r="F44" s="20" t="n">
        <f aca="false">F43+E43</f>
        <v>157.123525504615</v>
      </c>
      <c r="G44" s="18" t="n">
        <f aca="false">MAX(1,ROUNDUP(F44/Settings!$B$14,0))</f>
        <v>4</v>
      </c>
      <c r="H44" s="25" t="str">
        <f aca="false">IF(AND(Settings!$B$9&gt;0,A44&gt;Settings!$B$9),"— above level cap —",IF(E44&lt;0.5,"Too fast: "&amp;ROUND(1/MAX(E44,0.01),1)&amp;" levels per chapter",IF(E44&gt;15,"Grind wall: "&amp;ROUND(E44,0)&amp;" chapters here","OK")))</f>
        <v>OK</v>
      </c>
      <c r="I44" s="27"/>
    </row>
    <row r="45" customFormat="false" ht="15" hidden="false" customHeight="false" outlineLevel="0" collapsed="false">
      <c r="A45" s="24" t="n">
        <v>42</v>
      </c>
      <c r="B45" s="19" t="n">
        <f aca="false">IF(Settings!$B$5=1,Settings!$B$6*A45^Settings!$B$7,IF(Settings!$B$5=2,Settings!$B$6*Settings!$B$8^(A45-1),Settings!$B$6*A45))</f>
        <v>83531.2004306351</v>
      </c>
      <c r="C45" s="19" t="n">
        <f aca="false">C44+B44</f>
        <v>1211499.98011752</v>
      </c>
      <c r="D45" s="19" t="n">
        <f aca="false">Settings!$B$12*A45^Settings!$B$13</f>
        <v>16331.4665599878</v>
      </c>
      <c r="E45" s="20" t="n">
        <f aca="false">IFERROR(B45/D45,0)</f>
        <v>5.11473970349283</v>
      </c>
      <c r="F45" s="20" t="n">
        <f aca="false">F44+E44</f>
        <v>162.201422729447</v>
      </c>
      <c r="G45" s="18" t="n">
        <f aca="false">MAX(1,ROUNDUP(F45/Settings!$B$14,0))</f>
        <v>4</v>
      </c>
      <c r="H45" s="25" t="str">
        <f aca="false">IF(AND(Settings!$B$9&gt;0,A45&gt;Settings!$B$9),"— above level cap —",IF(E45&lt;0.5,"Too fast: "&amp;ROUND(1/MAX(E45,0.01),1)&amp;" levels per chapter",IF(E45&gt;15,"Grind wall: "&amp;ROUND(E45,0)&amp;" chapters here","OK")))</f>
        <v>OK</v>
      </c>
      <c r="I45" s="27"/>
    </row>
    <row r="46" customFormat="false" ht="15" hidden="false" customHeight="false" outlineLevel="0" collapsed="false">
      <c r="A46" s="24" t="n">
        <v>43</v>
      </c>
      <c r="B46" s="19" t="n">
        <f aca="false">IF(Settings!$B$5=1,Settings!$B$6*A46^Settings!$B$7,IF(Settings!$B$5=2,Settings!$B$6*Settings!$B$8^(A46-1),Settings!$B$6*A46))</f>
        <v>87145.149652557</v>
      </c>
      <c r="C46" s="19" t="n">
        <f aca="false">C45+B45</f>
        <v>1295031.18054816</v>
      </c>
      <c r="D46" s="19" t="n">
        <f aca="false">Settings!$B$12*A46^Settings!$B$13</f>
        <v>16918.1913926992</v>
      </c>
      <c r="E46" s="20" t="n">
        <f aca="false">IFERROR(B46/D46,0)</f>
        <v>5.15097315249451</v>
      </c>
      <c r="F46" s="20" t="n">
        <f aca="false">F45+E45</f>
        <v>167.31616243294</v>
      </c>
      <c r="G46" s="18" t="n">
        <f aca="false">MAX(1,ROUNDUP(F46/Settings!$B$14,0))</f>
        <v>4</v>
      </c>
      <c r="H46" s="25" t="str">
        <f aca="false">IF(AND(Settings!$B$9&gt;0,A46&gt;Settings!$B$9),"— above level cap —",IF(E46&lt;0.5,"Too fast: "&amp;ROUND(1/MAX(E46,0.01),1)&amp;" levels per chapter",IF(E46&gt;15,"Grind wall: "&amp;ROUND(E46,0)&amp;" chapters here","OK")))</f>
        <v>OK</v>
      </c>
      <c r="I46" s="27"/>
    </row>
    <row r="47" customFormat="false" ht="15" hidden="false" customHeight="false" outlineLevel="0" collapsed="false">
      <c r="A47" s="24" t="n">
        <v>44</v>
      </c>
      <c r="B47" s="19" t="n">
        <f aca="false">IF(Settings!$B$5=1,Settings!$B$6*A47^Settings!$B$7,IF(Settings!$B$5=2,Settings!$B$6*Settings!$B$8^(A47-1),Settings!$B$6*A47))</f>
        <v>90826.9681946756</v>
      </c>
      <c r="C47" s="19" t="n">
        <f aca="false">C46+B46</f>
        <v>1382176.33020072</v>
      </c>
      <c r="D47" s="19" t="n">
        <f aca="false">Settings!$B$12*A47^Settings!$B$13</f>
        <v>17511.7788930765</v>
      </c>
      <c r="E47" s="20" t="n">
        <f aca="false">IFERROR(B47/D47,0)</f>
        <v>5.18662145914743</v>
      </c>
      <c r="F47" s="20" t="n">
        <f aca="false">F46+E46</f>
        <v>172.467135585435</v>
      </c>
      <c r="G47" s="18" t="n">
        <f aca="false">MAX(1,ROUNDUP(F47/Settings!$B$14,0))</f>
        <v>4</v>
      </c>
      <c r="H47" s="25" t="str">
        <f aca="false">IF(AND(Settings!$B$9&gt;0,A47&gt;Settings!$B$9),"— above level cap —",IF(E47&lt;0.5,"Too fast: "&amp;ROUND(1/MAX(E47,0.01),1)&amp;" levels per chapter",IF(E47&gt;15,"Grind wall: "&amp;ROUND(E47,0)&amp;" chapters here","OK")))</f>
        <v>OK</v>
      </c>
      <c r="I47" s="27"/>
    </row>
    <row r="48" customFormat="false" ht="15" hidden="false" customHeight="false" outlineLevel="0" collapsed="false">
      <c r="A48" s="28" t="n">
        <v>45</v>
      </c>
      <c r="B48" s="29" t="n">
        <f aca="false">IF(Settings!$B$5=1,Settings!$B$6*A48^Settings!$B$7,IF(Settings!$B$5=2,Settings!$B$6*Settings!$B$8^(A48-1),Settings!$B$6*A48))</f>
        <v>94576.3446838547</v>
      </c>
      <c r="C48" s="29" t="n">
        <f aca="false">C47+B47</f>
        <v>1473003.29839539</v>
      </c>
      <c r="D48" s="29" t="n">
        <f aca="false">Settings!$B$12*A48^Settings!$B$13</f>
        <v>18112.1506177483</v>
      </c>
      <c r="E48" s="30" t="n">
        <f aca="false">IFERROR(B48/D48,0)</f>
        <v>5.22170705621111</v>
      </c>
      <c r="F48" s="30" t="n">
        <f aca="false">F47+E47</f>
        <v>177.653757044582</v>
      </c>
      <c r="G48" s="31" t="n">
        <f aca="false">MAX(1,ROUNDUP(F48/Settings!$B$14,0))</f>
        <v>4</v>
      </c>
      <c r="H48" s="32" t="str">
        <f aca="false">IF(AND(Settings!$B$9&gt;0,A48&gt;Settings!$B$9),"— above level cap —",IF(E48&lt;0.5,"Too fast: "&amp;ROUND(1/MAX(E48,0.01),1)&amp;" levels per chapter",IF(E48&gt;15,"Grind wall: "&amp;ROUND(E48,0)&amp;" chapters here","OK")))</f>
        <v>OK</v>
      </c>
      <c r="I48" s="27"/>
    </row>
    <row r="49" customFormat="false" ht="15" hidden="false" customHeight="false" outlineLevel="0" collapsed="false">
      <c r="A49" s="24" t="n">
        <v>46</v>
      </c>
      <c r="B49" s="19" t="n">
        <f aca="false">IF(Settings!$B$5=1,Settings!$B$6*A49^Settings!$B$7,IF(Settings!$B$5=2,Settings!$B$6*Settings!$B$8^(A49-1),Settings!$B$6*A49))</f>
        <v>98392.9761269036</v>
      </c>
      <c r="C49" s="19" t="n">
        <f aca="false">C48+B48</f>
        <v>1567579.64307925</v>
      </c>
      <c r="D49" s="19" t="n">
        <f aca="false">Settings!$B$12*A49^Settings!$B$13</f>
        <v>18719.2307534257</v>
      </c>
      <c r="E49" s="20" t="n">
        <f aca="false">IFERROR(B49/D49,0)</f>
        <v>5.25625104059883</v>
      </c>
      <c r="F49" s="20" t="n">
        <f aca="false">F48+E48</f>
        <v>182.875464100793</v>
      </c>
      <c r="G49" s="18" t="n">
        <f aca="false">MAX(1,ROUNDUP(F49/Settings!$B$14,0))</f>
        <v>5</v>
      </c>
      <c r="H49" s="25" t="str">
        <f aca="false">IF(AND(Settings!$B$9&gt;0,A49&gt;Settings!$B$9),"— above level cap —",IF(E49&lt;0.5,"Too fast: "&amp;ROUND(1/MAX(E49,0.01),1)&amp;" levels per chapter",IF(E49&gt;15,"Grind wall: "&amp;ROUND(E49,0)&amp;" chapters here","OK")))</f>
        <v>OK</v>
      </c>
      <c r="I49" s="27"/>
    </row>
    <row r="50" customFormat="false" ht="15" hidden="false" customHeight="false" outlineLevel="0" collapsed="false">
      <c r="A50" s="24" t="n">
        <v>47</v>
      </c>
      <c r="B50" s="19" t="n">
        <f aca="false">IF(Settings!$B$5=1,Settings!$B$6*A50^Settings!$B$7,IF(Settings!$B$5=2,Settings!$B$6*Settings!$B$8^(A50-1),Settings!$B$6*A50))</f>
        <v>102276.567506133</v>
      </c>
      <c r="C50" s="19" t="n">
        <f aca="false">C49+B49</f>
        <v>1665972.61920615</v>
      </c>
      <c r="D50" s="19" t="n">
        <f aca="false">Settings!$B$12*A50^Settings!$B$13</f>
        <v>19332.9459731309</v>
      </c>
      <c r="E50" s="20" t="n">
        <f aca="false">IFERROR(B50/D50,0)</f>
        <v>5.2902732800411</v>
      </c>
      <c r="F50" s="20" t="n">
        <f aca="false">F49+E49</f>
        <v>188.131715141392</v>
      </c>
      <c r="G50" s="18" t="n">
        <f aca="false">MAX(1,ROUNDUP(F50/Settings!$B$14,0))</f>
        <v>5</v>
      </c>
      <c r="H50" s="25" t="str">
        <f aca="false">IF(AND(Settings!$B$9&gt;0,A50&gt;Settings!$B$9),"— above level cap —",IF(E50&lt;0.5,"Too fast: "&amp;ROUND(1/MAX(E50,0.01),1)&amp;" levels per chapter",IF(E50&gt;15,"Grind wall: "&amp;ROUND(E50,0)&amp;" chapters here","OK")))</f>
        <v>OK</v>
      </c>
      <c r="I50" s="27"/>
    </row>
    <row r="51" customFormat="false" ht="15" hidden="false" customHeight="false" outlineLevel="0" collapsed="false">
      <c r="A51" s="24" t="n">
        <v>48</v>
      </c>
      <c r="B51" s="19" t="n">
        <f aca="false">IF(Settings!$B$5=1,Settings!$B$6*A51^Settings!$B$7,IF(Settings!$B$5=2,Settings!$B$6*Settings!$B$8^(A51-1),Settings!$B$6*A51))</f>
        <v>106226.831402695</v>
      </c>
      <c r="C51" s="19" t="n">
        <f aca="false">C50+B50</f>
        <v>1768249.18671228</v>
      </c>
      <c r="D51" s="19" t="n">
        <f aca="false">Settings!$B$12*A51^Settings!$B$13</f>
        <v>19953.2253031935</v>
      </c>
      <c r="E51" s="20" t="n">
        <f aca="false">IFERROR(B51/D51,0)</f>
        <v>5.32379250915859</v>
      </c>
      <c r="F51" s="20" t="n">
        <f aca="false">F50+E50</f>
        <v>193.421988421433</v>
      </c>
      <c r="G51" s="18" t="n">
        <f aca="false">MAX(1,ROUNDUP(F51/Settings!$B$14,0))</f>
        <v>5</v>
      </c>
      <c r="H51" s="25" t="str">
        <f aca="false">IF(AND(Settings!$B$9&gt;0,A51&gt;Settings!$B$9),"— above level cap —",IF(E51&lt;0.5,"Too fast: "&amp;ROUND(1/MAX(E51,0.01),1)&amp;" levels per chapter",IF(E51&gt;15,"Grind wall: "&amp;ROUND(E51,0)&amp;" chapters here","OK")))</f>
        <v>OK</v>
      </c>
      <c r="I51" s="27"/>
    </row>
    <row r="52" customFormat="false" ht="15" hidden="false" customHeight="false" outlineLevel="0" collapsed="false">
      <c r="A52" s="24" t="n">
        <v>49</v>
      </c>
      <c r="B52" s="19" t="n">
        <f aca="false">IF(Settings!$B$5=1,Settings!$B$6*A52^Settings!$B$7,IF(Settings!$B$5=2,Settings!$B$6*Settings!$B$8^(A52-1),Settings!$B$6*A52))</f>
        <v>110243.48764526</v>
      </c>
      <c r="C52" s="19" t="n">
        <f aca="false">C51+B51</f>
        <v>1874476.01811498</v>
      </c>
      <c r="D52" s="19" t="n">
        <f aca="false">Settings!$B$12*A52^Settings!$B$13</f>
        <v>20580</v>
      </c>
      <c r="E52" s="20" t="n">
        <f aca="false">IFERROR(B52/D52,0)</f>
        <v>5.3568264161934</v>
      </c>
      <c r="F52" s="20" t="n">
        <f aca="false">F51+E51</f>
        <v>198.745780930592</v>
      </c>
      <c r="G52" s="18" t="n">
        <f aca="false">MAX(1,ROUNDUP(F52/Settings!$B$14,0))</f>
        <v>5</v>
      </c>
      <c r="H52" s="25" t="str">
        <f aca="false">IF(AND(Settings!$B$9&gt;0,A52&gt;Settings!$B$9),"— above level cap —",IF(E52&lt;0.5,"Too fast: "&amp;ROUND(1/MAX(E52,0.01),1)&amp;" levels per chapter",IF(E52&gt;15,"Grind wall: "&amp;ROUND(E52,0)&amp;" chapters here","OK")))</f>
        <v>OK</v>
      </c>
      <c r="I52" s="27"/>
    </row>
    <row r="53" customFormat="false" ht="15" hidden="false" customHeight="false" outlineLevel="0" collapsed="false">
      <c r="A53" s="28" t="n">
        <v>50</v>
      </c>
      <c r="B53" s="29" t="n">
        <f aca="false">IF(Settings!$B$5=1,Settings!$B$6*A53^Settings!$B$7,IF(Settings!$B$5=2,Settings!$B$6*Settings!$B$8^(A53-1),Settings!$B$6*A53))</f>
        <v>114326.262981832</v>
      </c>
      <c r="C53" s="29" t="n">
        <f aca="false">C52+B52</f>
        <v>1984719.50576024</v>
      </c>
      <c r="D53" s="29" t="n">
        <f aca="false">Settings!$B$12*A53^Settings!$B$13</f>
        <v>21213.2034355964</v>
      </c>
      <c r="E53" s="30" t="n">
        <f aca="false">IFERROR(B53/D53,0)</f>
        <v>5.38939172147798</v>
      </c>
      <c r="F53" s="30" t="n">
        <f aca="false">F52+E52</f>
        <v>204.102607346785</v>
      </c>
      <c r="G53" s="31" t="n">
        <f aca="false">MAX(1,ROUNDUP(F53/Settings!$B$14,0))</f>
        <v>5</v>
      </c>
      <c r="H53" s="32" t="str">
        <f aca="false">IF(AND(Settings!$B$9&gt;0,A53&gt;Settings!$B$9),"— above level cap —",IF(E53&lt;0.5,"Too fast: "&amp;ROUND(1/MAX(E53,0.01),1)&amp;" levels per chapter",IF(E53&gt;15,"Grind wall: "&amp;ROUND(E53,0)&amp;" chapters here","OK")))</f>
        <v>OK</v>
      </c>
      <c r="I53" s="27"/>
    </row>
    <row r="54" customFormat="false" ht="15" hidden="false" customHeight="false" outlineLevel="0" collapsed="false">
      <c r="A54" s="24" t="n">
        <v>51</v>
      </c>
      <c r="B54" s="19" t="n">
        <f aca="false">IF(Settings!$B$5=1,Settings!$B$6*A54^Settings!$B$7,IF(Settings!$B$5=2,Settings!$B$6*Settings!$B$8^(A54-1),Settings!$B$6*A54))</f>
        <v>118474.890772745</v>
      </c>
      <c r="C54" s="19" t="n">
        <f aca="false">C53+B53</f>
        <v>2099045.76874207</v>
      </c>
      <c r="D54" s="19" t="n">
        <f aca="false">Settings!$B$12*A54^Settings!$B$13</f>
        <v>21852.7709913411</v>
      </c>
      <c r="E54" s="20" t="n">
        <f aca="false">IFERROR(B54/D54,0)</f>
        <v>5.42150424857743</v>
      </c>
      <c r="F54" s="20" t="n">
        <f aca="false">F53+E53</f>
        <v>209.491999068263</v>
      </c>
      <c r="G54" s="18" t="n">
        <f aca="false">MAX(1,ROUNDUP(F54/Settings!$B$14,0))</f>
        <v>5</v>
      </c>
      <c r="H54" s="25" t="str">
        <f aca="false">IF(AND(Settings!$B$9&gt;0,A54&gt;Settings!$B$9),"— above level cap —",IF(E54&lt;0.5,"Too fast: "&amp;ROUND(1/MAX(E54,0.01),1)&amp;" levels per chapter",IF(E54&gt;15,"Grind wall: "&amp;ROUND(E54,0)&amp;" chapters here","OK")))</f>
        <v>OK</v>
      </c>
      <c r="I54" s="27"/>
    </row>
    <row r="55" customFormat="false" ht="15" hidden="false" customHeight="false" outlineLevel="0" collapsed="false">
      <c r="A55" s="24" t="n">
        <v>52</v>
      </c>
      <c r="B55" s="19" t="n">
        <f aca="false">IF(Settings!$B$5=1,Settings!$B$6*A55^Settings!$B$7,IF(Settings!$B$5=2,Settings!$B$6*Settings!$B$8^(A55-1),Settings!$B$6*A55))</f>
        <v>122689.110703092</v>
      </c>
      <c r="C55" s="19" t="n">
        <f aca="false">C54+B54</f>
        <v>2217520.65951481</v>
      </c>
      <c r="D55" s="19" t="n">
        <f aca="false">Settings!$B$12*A55^Settings!$B$13</f>
        <v>22498.6399588953</v>
      </c>
      <c r="E55" s="20" t="n">
        <f aca="false">IFERROR(B55/D55,0)</f>
        <v>5.45317898891858</v>
      </c>
      <c r="F55" s="20" t="n">
        <f aca="false">F54+E54</f>
        <v>214.913503316841</v>
      </c>
      <c r="G55" s="18" t="n">
        <f aca="false">MAX(1,ROUNDUP(F55/Settings!$B$14,0))</f>
        <v>5</v>
      </c>
      <c r="H55" s="25" t="str">
        <f aca="false">IF(AND(Settings!$B$9&gt;0,A55&gt;Settings!$B$9),"— above level cap —",IF(E55&lt;0.5,"Too fast: "&amp;ROUND(1/MAX(E55,0.01),1)&amp;" levels per chapter",IF(E55&gt;15,"Grind wall: "&amp;ROUND(E55,0)&amp;" chapters here","OK")))</f>
        <v>OK</v>
      </c>
      <c r="I55" s="27"/>
    </row>
    <row r="56" customFormat="false" ht="15" hidden="false" customHeight="false" outlineLevel="0" collapsed="false">
      <c r="A56" s="24" t="n">
        <v>53</v>
      </c>
      <c r="B56" s="19" t="n">
        <f aca="false">IF(Settings!$B$5=1,Settings!$B$6*A56^Settings!$B$7,IF(Settings!$B$5=2,Settings!$B$6*Settings!$B$8^(A56-1),Settings!$B$6*A56))</f>
        <v>126968.668512977</v>
      </c>
      <c r="C56" s="19" t="n">
        <f aca="false">C55+B55</f>
        <v>2340209.77021791</v>
      </c>
      <c r="D56" s="19" t="n">
        <f aca="false">Settings!$B$12*A56^Settings!$B$13</f>
        <v>23150.749447912</v>
      </c>
      <c r="E56" s="20" t="n">
        <f aca="false">IFERROR(B56/D56,0)</f>
        <v>5.48443016061532</v>
      </c>
      <c r="F56" s="20" t="n">
        <f aca="false">F55+E55</f>
        <v>220.366682305759</v>
      </c>
      <c r="G56" s="18" t="n">
        <f aca="false">MAX(1,ROUNDUP(F56/Settings!$B$14,0))</f>
        <v>5</v>
      </c>
      <c r="H56" s="25" t="str">
        <f aca="false">IF(AND(Settings!$B$9&gt;0,A56&gt;Settings!$B$9),"— above level cap —",IF(E56&lt;0.5,"Too fast: "&amp;ROUND(1/MAX(E56,0.01),1)&amp;" levels per chapter",IF(E56&gt;15,"Grind wall: "&amp;ROUND(E56,0)&amp;" chapters here","OK")))</f>
        <v>OK</v>
      </c>
      <c r="I56" s="27"/>
    </row>
    <row r="57" customFormat="false" ht="15" hidden="false" customHeight="false" outlineLevel="0" collapsed="false">
      <c r="A57" s="24" t="n">
        <v>54</v>
      </c>
      <c r="B57" s="19" t="n">
        <f aca="false">IF(Settings!$B$5=1,Settings!$B$6*A57^Settings!$B$7,IF(Settings!$B$5=2,Settings!$B$6*Settings!$B$8^(A57-1),Settings!$B$6*A57))</f>
        <v>131313.315744204</v>
      </c>
      <c r="C57" s="19" t="n">
        <f aca="false">C56+B56</f>
        <v>2467178.43873088</v>
      </c>
      <c r="D57" s="19" t="n">
        <f aca="false">Settings!$B$12*A57^Settings!$B$13</f>
        <v>23809.0402998525</v>
      </c>
      <c r="E57" s="20" t="n">
        <f aca="false">IFERROR(B57/D57,0)</f>
        <v>5.51527126211035</v>
      </c>
      <c r="F57" s="20" t="n">
        <f aca="false">F56+E56</f>
        <v>225.851112466375</v>
      </c>
      <c r="G57" s="18" t="n">
        <f aca="false">MAX(1,ROUNDUP(F57/Settings!$B$14,0))</f>
        <v>6</v>
      </c>
      <c r="H57" s="25" t="str">
        <f aca="false">IF(AND(Settings!$B$9&gt;0,A57&gt;Settings!$B$9),"— above level cap —",IF(E57&lt;0.5,"Too fast: "&amp;ROUND(1/MAX(E57,0.01),1)&amp;" levels per chapter",IF(E57&gt;15,"Grind wall: "&amp;ROUND(E57,0)&amp;" chapters here","OK")))</f>
        <v>OK</v>
      </c>
      <c r="I57" s="27"/>
    </row>
    <row r="58" customFormat="false" ht="15" hidden="false" customHeight="false" outlineLevel="0" collapsed="false">
      <c r="A58" s="28" t="n">
        <v>55</v>
      </c>
      <c r="B58" s="29" t="n">
        <f aca="false">IF(Settings!$B$5=1,Settings!$B$6*A58^Settings!$B$7,IF(Settings!$B$5=2,Settings!$B$6*Settings!$B$8^(A58-1),Settings!$B$6*A58))</f>
        <v>135722.809502075</v>
      </c>
      <c r="C58" s="29" t="n">
        <f aca="false">C57+B57</f>
        <v>2598491.75447509</v>
      </c>
      <c r="D58" s="29" t="n">
        <f aca="false">Settings!$B$12*A58^Settings!$B$13</f>
        <v>24473.4550074157</v>
      </c>
      <c r="E58" s="30" t="n">
        <f aca="false">IFERROR(B58/D58,0)</f>
        <v>5.54571512117721</v>
      </c>
      <c r="F58" s="30" t="n">
        <f aca="false">F57+E57</f>
        <v>231.366383728485</v>
      </c>
      <c r="G58" s="31" t="n">
        <f aca="false">MAX(1,ROUNDUP(F58/Settings!$B$14,0))</f>
        <v>6</v>
      </c>
      <c r="H58" s="32" t="str">
        <f aca="false">IF(AND(Settings!$B$9&gt;0,A58&gt;Settings!$B$9),"— above level cap —",IF(E58&lt;0.5,"Too fast: "&amp;ROUND(1/MAX(E58,0.01),1)&amp;" levels per chapter",IF(E58&gt;15,"Grind wall: "&amp;ROUND(E58,0)&amp;" chapters here","OK")))</f>
        <v>OK</v>
      </c>
      <c r="I58" s="27"/>
    </row>
    <row r="59" customFormat="false" ht="15" hidden="false" customHeight="false" outlineLevel="0" collapsed="false">
      <c r="A59" s="24" t="n">
        <v>56</v>
      </c>
      <c r="B59" s="19" t="n">
        <f aca="false">IF(Settings!$B$5=1,Settings!$B$6*A59^Settings!$B$7,IF(Settings!$B$5=2,Settings!$B$6*Settings!$B$8^(A59-1),Settings!$B$6*A59))</f>
        <v>140196.912231171</v>
      </c>
      <c r="C59" s="19" t="n">
        <f aca="false">C58+B58</f>
        <v>2734214.56397716</v>
      </c>
      <c r="D59" s="19" t="n">
        <f aca="false">Settings!$B$12*A59^Settings!$B$13</f>
        <v>25143.9376391209</v>
      </c>
      <c r="E59" s="20" t="n">
        <f aca="false">IFERROR(B59/D59,0)</f>
        <v>5.57577393976042</v>
      </c>
      <c r="F59" s="20" t="n">
        <f aca="false">F58+E58</f>
        <v>236.912098849662</v>
      </c>
      <c r="G59" s="18" t="n">
        <f aca="false">MAX(1,ROUNDUP(F59/Settings!$B$14,0))</f>
        <v>6</v>
      </c>
      <c r="H59" s="25" t="str">
        <f aca="false">IF(AND(Settings!$B$9&gt;0,A59&gt;Settings!$B$9),"— above level cap —",IF(E59&lt;0.5,"Too fast: "&amp;ROUND(1/MAX(E59,0.01),1)&amp;" levels per chapter",IF(E59&gt;15,"Grind wall: "&amp;ROUND(E59,0)&amp;" chapters here","OK")))</f>
        <v>OK</v>
      </c>
      <c r="I59" s="27"/>
    </row>
    <row r="60" customFormat="false" ht="15" hidden="false" customHeight="false" outlineLevel="0" collapsed="false">
      <c r="A60" s="24" t="n">
        <v>57</v>
      </c>
      <c r="B60" s="19" t="n">
        <f aca="false">IF(Settings!$B$5=1,Settings!$B$6*A60^Settings!$B$7,IF(Settings!$B$5=2,Settings!$B$6*Settings!$B$8^(A60-1),Settings!$B$6*A60))</f>
        <v>144735.391504028</v>
      </c>
      <c r="C60" s="19" t="n">
        <f aca="false">C59+B59</f>
        <v>2874411.47620833</v>
      </c>
      <c r="D60" s="19" t="n">
        <f aca="false">Settings!$B$12*A60^Settings!$B$13</f>
        <v>25820.433768626</v>
      </c>
      <c r="E60" s="20" t="n">
        <f aca="false">IFERROR(B60/D60,0)</f>
        <v>5.60545933507491</v>
      </c>
      <c r="F60" s="20" t="n">
        <f aca="false">F59+E59</f>
        <v>242.487872789423</v>
      </c>
      <c r="G60" s="18" t="n">
        <f aca="false">MAX(1,ROUNDUP(F60/Settings!$B$14,0))</f>
        <v>6</v>
      </c>
      <c r="H60" s="25" t="str">
        <f aca="false">IF(AND(Settings!$B$9&gt;0,A60&gt;Settings!$B$9),"— above level cap —",IF(E60&lt;0.5,"Too fast: "&amp;ROUND(1/MAX(E60,0.01),1)&amp;" levels per chapter",IF(E60&gt;15,"Grind wall: "&amp;ROUND(E60,0)&amp;" chapters here","OK")))</f>
        <v>OK</v>
      </c>
      <c r="I60" s="27"/>
    </row>
    <row r="61" customFormat="false" ht="15" hidden="false" customHeight="false" outlineLevel="0" collapsed="false">
      <c r="A61" s="24" t="n">
        <v>58</v>
      </c>
      <c r="B61" s="19" t="n">
        <f aca="false">IF(Settings!$B$5=1,Settings!$B$6*A61^Settings!$B$7,IF(Settings!$B$5=2,Settings!$B$6*Settings!$B$8^(A61-1),Settings!$B$6*A61))</f>
        <v>149338.019821769</v>
      </c>
      <c r="C61" s="19" t="n">
        <f aca="false">C60+B60</f>
        <v>3019146.86771236</v>
      </c>
      <c r="D61" s="19" t="n">
        <f aca="false">Settings!$B$12*A61^Settings!$B$13</f>
        <v>26502.8904084064</v>
      </c>
      <c r="E61" s="20" t="n">
        <f aca="false">IFERROR(B61/D61,0)</f>
        <v>5.63478237733651</v>
      </c>
      <c r="F61" s="20" t="n">
        <f aca="false">F60+E60</f>
        <v>248.093332124497</v>
      </c>
      <c r="G61" s="18" t="n">
        <f aca="false">MAX(1,ROUNDUP(F61/Settings!$B$14,0))</f>
        <v>6</v>
      </c>
      <c r="H61" s="25" t="str">
        <f aca="false">IF(AND(Settings!$B$9&gt;0,A61&gt;Settings!$B$9),"— above level cap —",IF(E61&lt;0.5,"Too fast: "&amp;ROUND(1/MAX(E61,0.01),1)&amp;" levels per chapter",IF(E61&gt;15,"Grind wall: "&amp;ROUND(E61,0)&amp;" chapters here","OK")))</f>
        <v>OK</v>
      </c>
      <c r="I61" s="27"/>
    </row>
    <row r="62" customFormat="false" ht="15" hidden="false" customHeight="false" outlineLevel="0" collapsed="false">
      <c r="A62" s="24" t="n">
        <v>59</v>
      </c>
      <c r="B62" s="19" t="n">
        <f aca="false">IF(Settings!$B$5=1,Settings!$B$6*A62^Settings!$B$7,IF(Settings!$B$5=2,Settings!$B$6*Settings!$B$8^(A62-1),Settings!$B$6*A62))</f>
        <v>154004.574425822</v>
      </c>
      <c r="C62" s="19" t="n">
        <f aca="false">C61+B61</f>
        <v>3168484.88753413</v>
      </c>
      <c r="D62" s="19" t="n">
        <f aca="false">Settings!$B$12*A62^Settings!$B$13</f>
        <v>27191.2559474549</v>
      </c>
      <c r="E62" s="20" t="n">
        <f aca="false">IFERROR(B62/D62,0)</f>
        <v>5.66375362445282</v>
      </c>
      <c r="F62" s="20" t="n">
        <f aca="false">F61+E61</f>
        <v>253.728114501834</v>
      </c>
      <c r="G62" s="18" t="n">
        <f aca="false">MAX(1,ROUNDUP(F62/Settings!$B$14,0))</f>
        <v>6</v>
      </c>
      <c r="H62" s="25" t="str">
        <f aca="false">IF(AND(Settings!$B$9&gt;0,A62&gt;Settings!$B$9),"— above level cap —",IF(E62&lt;0.5,"Too fast: "&amp;ROUND(1/MAX(E62,0.01),1)&amp;" levels per chapter",IF(E62&gt;15,"Grind wall: "&amp;ROUND(E62,0)&amp;" chapters here","OK")))</f>
        <v>OK</v>
      </c>
      <c r="I62" s="27"/>
    </row>
    <row r="63" customFormat="false" ht="15" hidden="false" customHeight="false" outlineLevel="0" collapsed="false">
      <c r="A63" s="28" t="n">
        <v>60</v>
      </c>
      <c r="B63" s="29" t="n">
        <f aca="false">IF(Settings!$B$5=1,Settings!$B$6*A63^Settings!$B$7,IF(Settings!$B$5=2,Settings!$B$6*Settings!$B$8^(A63-1),Settings!$B$6*A63))</f>
        <v>158734.83711991</v>
      </c>
      <c r="C63" s="29" t="n">
        <f aca="false">C62+B62</f>
        <v>3322489.46195995</v>
      </c>
      <c r="D63" s="29" t="n">
        <f aca="false">Settings!$B$12*A63^Settings!$B$13</f>
        <v>27885.4800926934</v>
      </c>
      <c r="E63" s="30" t="n">
        <f aca="false">IFERROR(B63/D63,0)</f>
        <v>5.69238315396627</v>
      </c>
      <c r="F63" s="30" t="n">
        <f aca="false">F62+E62</f>
        <v>259.391868126287</v>
      </c>
      <c r="G63" s="31" t="n">
        <f aca="false">MAX(1,ROUNDUP(F63/Settings!$B$14,0))</f>
        <v>6</v>
      </c>
      <c r="H63" s="32" t="str">
        <f aca="false">IF(AND(Settings!$B$9&gt;0,A63&gt;Settings!$B$9),"— above level cap —",IF(E63&lt;0.5,"Too fast: "&amp;ROUND(1/MAX(E63,0.01),1)&amp;" levels per chapter",IF(E63&gt;15,"Grind wall: "&amp;ROUND(E63,0)&amp;" chapters here","OK")))</f>
        <v>OK</v>
      </c>
      <c r="I63" s="27"/>
    </row>
    <row r="64" customFormat="false" ht="15" hidden="false" customHeight="false" outlineLevel="0" collapsed="false">
      <c r="A64" s="24" t="n">
        <v>61</v>
      </c>
      <c r="B64" s="19" t="n">
        <f aca="false">IF(Settings!$B$5=1,Settings!$B$6*A64^Settings!$B$7,IF(Settings!$B$5=2,Settings!$B$6*Settings!$B$8^(A64-1),Settings!$B$6*A64))</f>
        <v>163528.594101613</v>
      </c>
      <c r="C64" s="19" t="n">
        <f aca="false">C63+B63</f>
        <v>3481224.29907986</v>
      </c>
      <c r="D64" s="19" t="n">
        <f aca="false">Settings!$B$12*A64^Settings!$B$13</f>
        <v>28585.5138138184</v>
      </c>
      <c r="E64" s="20" t="n">
        <f aca="false">IFERROR(B64/D64,0)</f>
        <v>5.72068059250915</v>
      </c>
      <c r="F64" s="20" t="n">
        <f aca="false">F63+E63</f>
        <v>265.084251280253</v>
      </c>
      <c r="G64" s="18" t="n">
        <f aca="false">MAX(1,ROUNDUP(F64/Settings!$B$14,0))</f>
        <v>6</v>
      </c>
      <c r="H64" s="25" t="str">
        <f aca="false">IF(AND(Settings!$B$9&gt;0,A64&gt;Settings!$B$9),"— above level cap —",IF(E64&lt;0.5,"Too fast: "&amp;ROUND(1/MAX(E64,0.01),1)&amp;" levels per chapter",IF(E64&gt;15,"Grind wall: "&amp;ROUND(E64,0)&amp;" chapters here","OK")))</f>
        <v>OK</v>
      </c>
      <c r="I64" s="27"/>
    </row>
    <row r="65" customFormat="false" ht="15" hidden="false" customHeight="false" outlineLevel="0" collapsed="false">
      <c r="A65" s="24" t="n">
        <v>62</v>
      </c>
      <c r="B65" s="19" t="n">
        <f aca="false">IF(Settings!$B$5=1,Settings!$B$6*A65^Settings!$B$7,IF(Settings!$B$5=2,Settings!$B$6*Settings!$B$8^(A65-1),Settings!$B$6*A65))</f>
        <v>168385.63580282</v>
      </c>
      <c r="C65" s="19" t="n">
        <f aca="false">C64+B64</f>
        <v>3644752.89318147</v>
      </c>
      <c r="D65" s="19" t="n">
        <f aca="false">Settings!$B$12*A65^Settings!$B$13</f>
        <v>29291.3092913239</v>
      </c>
      <c r="E65" s="20" t="n">
        <f aca="false">IFERROR(B65/D65,0)</f>
        <v>5.74865514300159</v>
      </c>
      <c r="F65" s="20" t="n">
        <f aca="false">F64+E64</f>
        <v>270.804931872762</v>
      </c>
      <c r="G65" s="18" t="n">
        <f aca="false">MAX(1,ROUNDUP(F65/Settings!$B$14,0))</f>
        <v>7</v>
      </c>
      <c r="H65" s="25" t="str">
        <f aca="false">IF(AND(Settings!$B$9&gt;0,A65&gt;Settings!$B$9),"— above level cap —",IF(E65&lt;0.5,"Too fast: "&amp;ROUND(1/MAX(E65,0.01),1)&amp;" levels per chapter",IF(E65&gt;15,"Grind wall: "&amp;ROUND(E65,0)&amp;" chapters here","OK")))</f>
        <v>OK</v>
      </c>
      <c r="I65" s="27"/>
    </row>
    <row r="66" customFormat="false" ht="15" hidden="false" customHeight="false" outlineLevel="0" collapsed="false">
      <c r="A66" s="24" t="n">
        <v>63</v>
      </c>
      <c r="B66" s="19" t="n">
        <f aca="false">IF(Settings!$B$5=1,Settings!$B$6*A66^Settings!$B$7,IF(Settings!$B$5=2,Settings!$B$6*Settings!$B$8^(A66-1),Settings!$B$6*A66))</f>
        <v>173305.756738473</v>
      </c>
      <c r="C66" s="19" t="n">
        <f aca="false">C65+B65</f>
        <v>3813138.52898429</v>
      </c>
      <c r="D66" s="19" t="n">
        <f aca="false">Settings!$B$12*A66^Settings!$B$13</f>
        <v>30002.8198674725</v>
      </c>
      <c r="E66" s="20" t="n">
        <f aca="false">IFERROR(B66/D66,0)</f>
        <v>5.77631560979914</v>
      </c>
      <c r="F66" s="20" t="n">
        <f aca="false">F65+E65</f>
        <v>276.553587015764</v>
      </c>
      <c r="G66" s="18" t="n">
        <f aca="false">MAX(1,ROUNDUP(F66/Settings!$B$14,0))</f>
        <v>7</v>
      </c>
      <c r="H66" s="25" t="str">
        <f aca="false">IF(AND(Settings!$B$9&gt;0,A66&gt;Settings!$B$9),"— above level cap —",IF(E66&lt;0.5,"Too fast: "&amp;ROUND(1/MAX(E66,0.01),1)&amp;" levels per chapter",IF(E66&gt;15,"Grind wall: "&amp;ROUND(E66,0)&amp;" chapters here","OK")))</f>
        <v>OK</v>
      </c>
      <c r="I66" s="27"/>
    </row>
    <row r="67" customFormat="false" ht="15" hidden="false" customHeight="false" outlineLevel="0" collapsed="false">
      <c r="A67" s="24" t="n">
        <v>64</v>
      </c>
      <c r="B67" s="19" t="n">
        <f aca="false">IF(Settings!$B$5=1,Settings!$B$6*A67^Settings!$B$7,IF(Settings!$B$5=2,Settings!$B$6*Settings!$B$8^(A67-1),Settings!$B$6*A67))</f>
        <v>178288.755363046</v>
      </c>
      <c r="C67" s="19" t="n">
        <f aca="false">C66+B66</f>
        <v>3986444.28572277</v>
      </c>
      <c r="D67" s="19" t="n">
        <f aca="false">Settings!$B$12*A67^Settings!$B$13</f>
        <v>30720</v>
      </c>
      <c r="E67" s="20" t="n">
        <f aca="false">IFERROR(B67/D67,0)</f>
        <v>5.80367042197416</v>
      </c>
      <c r="F67" s="20" t="n">
        <f aca="false">F66+E66</f>
        <v>282.329902625563</v>
      </c>
      <c r="G67" s="18" t="n">
        <f aca="false">MAX(1,ROUNDUP(F67/Settings!$B$14,0))</f>
        <v>7</v>
      </c>
      <c r="H67" s="25" t="str">
        <f aca="false">IF(AND(Settings!$B$9&gt;0,A67&gt;Settings!$B$9),"— above level cap —",IF(E67&lt;0.5,"Too fast: "&amp;ROUND(1/MAX(E67,0.01),1)&amp;" levels per chapter",IF(E67&gt;15,"Grind wall: "&amp;ROUND(E67,0)&amp;" chapters here","OK")))</f>
        <v>OK</v>
      </c>
      <c r="I67" s="27"/>
    </row>
    <row r="68" customFormat="false" ht="15" hidden="false" customHeight="false" outlineLevel="0" collapsed="false">
      <c r="A68" s="28" t="n">
        <v>65</v>
      </c>
      <c r="B68" s="29" t="n">
        <f aca="false">IF(Settings!$B$5=1,Settings!$B$6*A68^Settings!$B$7,IF(Settings!$B$5=2,Settings!$B$6*Settings!$B$8^(A68-1),Settings!$B$6*A68))</f>
        <v>183334.433934248</v>
      </c>
      <c r="C68" s="29" t="n">
        <f aca="false">C67+B67</f>
        <v>4164733.04108581</v>
      </c>
      <c r="D68" s="29" t="n">
        <f aca="false">Settings!$B$12*A68^Settings!$B$13</f>
        <v>31442.8052183643</v>
      </c>
      <c r="E68" s="30" t="n">
        <f aca="false">IFERROR(B68/D68,0)</f>
        <v>5.83072765489671</v>
      </c>
      <c r="F68" s="30" t="n">
        <f aca="false">F67+E67</f>
        <v>288.133573047537</v>
      </c>
      <c r="G68" s="31" t="n">
        <f aca="false">MAX(1,ROUNDUP(F68/Settings!$B$14,0))</f>
        <v>7</v>
      </c>
      <c r="H68" s="32" t="str">
        <f aca="false">IF(AND(Settings!$B$9&gt;0,A68&gt;Settings!$B$9),"— above level cap —",IF(E68&lt;0.5,"Too fast: "&amp;ROUND(1/MAX(E68,0.01),1)&amp;" levels per chapter",IF(E68&gt;15,"Grind wall: "&amp;ROUND(E68,0)&amp;" chapters here","OK")))</f>
        <v>OK</v>
      </c>
      <c r="I68" s="27"/>
    </row>
    <row r="69" customFormat="false" ht="15" hidden="false" customHeight="false" outlineLevel="0" collapsed="false">
      <c r="A69" s="24" t="n">
        <v>66</v>
      </c>
      <c r="B69" s="19" t="n">
        <f aca="false">IF(Settings!$B$5=1,Settings!$B$6*A69^Settings!$B$7,IF(Settings!$B$5=2,Settings!$B$6*Settings!$B$8^(A69-1),Settings!$B$6*A69))</f>
        <v>188442.598383472</v>
      </c>
      <c r="C69" s="19" t="n">
        <f aca="false">C68+B68</f>
        <v>4348067.47502006</v>
      </c>
      <c r="D69" s="19" t="n">
        <f aca="false">Settings!$B$12*A69^Settings!$B$13</f>
        <v>32171.1920823584</v>
      </c>
      <c r="E69" s="20" t="n">
        <f aca="false">IFERROR(B69/D69,0)</f>
        <v>5.85749505026291</v>
      </c>
      <c r="F69" s="20" t="n">
        <f aca="false">F68+E68</f>
        <v>293.964300702434</v>
      </c>
      <c r="G69" s="18" t="n">
        <f aca="false">MAX(1,ROUNDUP(F69/Settings!$B$14,0))</f>
        <v>7</v>
      </c>
      <c r="H69" s="25" t="str">
        <f aca="false">IF(AND(Settings!$B$9&gt;0,A69&gt;Settings!$B$9),"— above level cap —",IF(E69&lt;0.5,"Too fast: "&amp;ROUND(1/MAX(E69,0.01),1)&amp;" levels per chapter",IF(E69&gt;15,"Grind wall: "&amp;ROUND(E69,0)&amp;" chapters here","OK")))</f>
        <v>OK</v>
      </c>
      <c r="I69" s="27"/>
    </row>
    <row r="70" customFormat="false" ht="15" hidden="false" customHeight="false" outlineLevel="0" collapsed="false">
      <c r="A70" s="24" t="n">
        <v>67</v>
      </c>
      <c r="B70" s="19" t="n">
        <f aca="false">IF(Settings!$B$5=1,Settings!$B$6*A70^Settings!$B$7,IF(Settings!$B$5=2,Settings!$B$6*Settings!$B$8^(A70-1),Settings!$B$6*A70))</f>
        <v>193613.058192577</v>
      </c>
      <c r="C70" s="19" t="n">
        <f aca="false">C69+B69</f>
        <v>4536510.07340353</v>
      </c>
      <c r="D70" s="19" t="n">
        <f aca="false">Settings!$B$12*A70^Settings!$B$13</f>
        <v>32905.1181429273</v>
      </c>
      <c r="E70" s="20" t="n">
        <f aca="false">IFERROR(B70/D70,0)</f>
        <v>5.8839800347045</v>
      </c>
      <c r="F70" s="20" t="n">
        <f aca="false">F69+E69</f>
        <v>299.821795752697</v>
      </c>
      <c r="G70" s="18" t="n">
        <f aca="false">MAX(1,ROUNDUP(F70/Settings!$B$14,0))</f>
        <v>7</v>
      </c>
      <c r="H70" s="25" t="str">
        <f aca="false">IF(AND(Settings!$B$9&gt;0,A70&gt;Settings!$B$9),"— above level cap —",IF(E70&lt;0.5,"Too fast: "&amp;ROUND(1/MAX(E70,0.01),1)&amp;" levels per chapter",IF(E70&gt;15,"Grind wall: "&amp;ROUND(E70,0)&amp;" chapters here","OK")))</f>
        <v>OK</v>
      </c>
      <c r="I70" s="27"/>
    </row>
    <row r="71" customFormat="false" ht="15" hidden="false" customHeight="false" outlineLevel="0" collapsed="false">
      <c r="A71" s="24" t="n">
        <v>68</v>
      </c>
      <c r="B71" s="19" t="n">
        <f aca="false">IF(Settings!$B$5=1,Settings!$B$6*A71^Settings!$B$7,IF(Settings!$B$5=2,Settings!$B$6*Settings!$B$8^(A71-1),Settings!$B$6*A71))</f>
        <v>198845.626276581</v>
      </c>
      <c r="C71" s="19" t="n">
        <f aca="false">C70+B70</f>
        <v>4730123.13159611</v>
      </c>
      <c r="D71" s="19" t="n">
        <f aca="false">Settings!$B$12*A71^Settings!$B$13</f>
        <v>33644.5419050401</v>
      </c>
      <c r="E71" s="20" t="n">
        <f aca="false">IFERROR(B71/D71,0)</f>
        <v>5.91018973709946</v>
      </c>
      <c r="F71" s="20" t="n">
        <f aca="false">F70+E70</f>
        <v>305.705775787401</v>
      </c>
      <c r="G71" s="18" t="n">
        <f aca="false">MAX(1,ROUNDUP(F71/Settings!$B$14,0))</f>
        <v>7</v>
      </c>
      <c r="H71" s="25" t="str">
        <f aca="false">IF(AND(Settings!$B$9&gt;0,A71&gt;Settings!$B$9),"— above level cap —",IF(E71&lt;0.5,"Too fast: "&amp;ROUND(1/MAX(E71,0.01),1)&amp;" levels per chapter",IF(E71&gt;15,"Grind wall: "&amp;ROUND(E71,0)&amp;" chapters here","OK")))</f>
        <v>OK</v>
      </c>
      <c r="I71" s="27"/>
    </row>
    <row r="72" customFormat="false" ht="15" hidden="false" customHeight="false" outlineLevel="0" collapsed="false">
      <c r="A72" s="24" t="n">
        <v>69</v>
      </c>
      <c r="B72" s="19" t="n">
        <f aca="false">IF(Settings!$B$5=1,Settings!$B$6*A72^Settings!$B$7,IF(Settings!$B$5=2,Settings!$B$6*Settings!$B$8^(A72-1),Settings!$B$6*A72))</f>
        <v>204140.118871914</v>
      </c>
      <c r="C72" s="19" t="n">
        <f aca="false">C71+B71</f>
        <v>4928968.75787269</v>
      </c>
      <c r="D72" s="19" t="n">
        <f aca="false">Settings!$B$12*A72^Settings!$B$13</f>
        <v>34389.4227924808</v>
      </c>
      <c r="E72" s="20" t="n">
        <f aca="false">IFERROR(B72/D72,0)</f>
        <v>5.9361310046922</v>
      </c>
      <c r="F72" s="20" t="n">
        <f aca="false">F71+E71</f>
        <v>311.615965524501</v>
      </c>
      <c r="G72" s="18" t="n">
        <f aca="false">MAX(1,ROUNDUP(F72/Settings!$B$14,0))</f>
        <v>7</v>
      </c>
      <c r="H72" s="25" t="str">
        <f aca="false">IF(AND(Settings!$B$9&gt;0,A72&gt;Settings!$B$9),"— above level cap —",IF(E72&lt;0.5,"Too fast: "&amp;ROUND(1/MAX(E72,0.01),1)&amp;" levels per chapter",IF(E72&gt;15,"Grind wall: "&amp;ROUND(E72,0)&amp;" chapters here","OK")))</f>
        <v>OK</v>
      </c>
      <c r="I72" s="27"/>
    </row>
    <row r="73" customFormat="false" ht="15" hidden="false" customHeight="false" outlineLevel="0" collapsed="false">
      <c r="A73" s="28" t="n">
        <v>70</v>
      </c>
      <c r="B73" s="29" t="n">
        <f aca="false">IF(Settings!$B$5=1,Settings!$B$6*A73^Settings!$B$7,IF(Settings!$B$5=2,Settings!$B$6*Settings!$B$8^(A73-1),Settings!$B$6*A73))</f>
        <v>209496.355429883</v>
      </c>
      <c r="C73" s="29" t="n">
        <f aca="false">C72+B72</f>
        <v>5133108.8767446</v>
      </c>
      <c r="D73" s="29" t="n">
        <f aca="false">Settings!$B$12*A73^Settings!$B$13</f>
        <v>35139.7211144312</v>
      </c>
      <c r="E73" s="30" t="n">
        <f aca="false">IFERROR(B73/D73,0)</f>
        <v>5.96181041812103</v>
      </c>
      <c r="F73" s="30" t="n">
        <f aca="false">F72+E72</f>
        <v>317.552096529193</v>
      </c>
      <c r="G73" s="31" t="n">
        <f aca="false">MAX(1,ROUNDUP(F73/Settings!$B$14,0))</f>
        <v>8</v>
      </c>
      <c r="H73" s="32" t="str">
        <f aca="false">IF(AND(Settings!$B$9&gt;0,A73&gt;Settings!$B$9),"— above level cap —",IF(E73&lt;0.5,"Too fast: "&amp;ROUND(1/MAX(E73,0.01),1)&amp;" levels per chapter",IF(E73&gt;15,"Grind wall: "&amp;ROUND(E73,0)&amp;" chapters here","OK")))</f>
        <v>OK</v>
      </c>
      <c r="I73" s="27"/>
    </row>
    <row r="74" customFormat="false" ht="15" hidden="false" customHeight="false" outlineLevel="0" collapsed="false">
      <c r="A74" s="24" t="n">
        <v>71</v>
      </c>
      <c r="B74" s="19" t="n">
        <f aca="false">IF(Settings!$B$5=1,Settings!$B$6*A74^Settings!$B$7,IF(Settings!$B$5=2,Settings!$B$6*Settings!$B$8^(A74-1),Settings!$B$6*A74))</f>
        <v>214914.158515037</v>
      </c>
      <c r="C74" s="19" t="n">
        <f aca="false">C73+B73</f>
        <v>5342605.23217449</v>
      </c>
      <c r="D74" s="19" t="n">
        <f aca="false">Settings!$B$12*A74^Settings!$B$13</f>
        <v>35895.3980337313</v>
      </c>
      <c r="E74" s="20" t="n">
        <f aca="false">IFERROR(B74/D74,0)</f>
        <v>5.9872343054416</v>
      </c>
      <c r="F74" s="20" t="n">
        <f aca="false">F73+E73</f>
        <v>323.513906947314</v>
      </c>
      <c r="G74" s="18" t="n">
        <f aca="false">MAX(1,ROUNDUP(F74/Settings!$B$14,0))</f>
        <v>8</v>
      </c>
      <c r="H74" s="25" t="str">
        <f aca="false">IF(AND(Settings!$B$9&gt;0,A74&gt;Settings!$B$9),"— above level cap —",IF(E74&lt;0.5,"Too fast: "&amp;ROUND(1/MAX(E74,0.01),1)&amp;" levels per chapter",IF(E74&gt;15,"Grind wall: "&amp;ROUND(E74,0)&amp;" chapters here","OK")))</f>
        <v>OK</v>
      </c>
      <c r="I74" s="27"/>
    </row>
    <row r="75" customFormat="false" ht="15" hidden="false" customHeight="false" outlineLevel="0" collapsed="false">
      <c r="A75" s="24" t="n">
        <v>72</v>
      </c>
      <c r="B75" s="19" t="n">
        <f aca="false">IF(Settings!$B$5=1,Settings!$B$6*A75^Settings!$B$7,IF(Settings!$B$5=2,Settings!$B$6*Settings!$B$8^(A75-1),Settings!$B$6*A75))</f>
        <v>220393.353708137</v>
      </c>
      <c r="C75" s="19" t="n">
        <f aca="false">C74+B74</f>
        <v>5557519.39068952</v>
      </c>
      <c r="D75" s="19" t="n">
        <f aca="false">Settings!$B$12*A75^Settings!$B$13</f>
        <v>36656.4155367106</v>
      </c>
      <c r="E75" s="20" t="n">
        <f aca="false">IFERROR(B75/D75,0)</f>
        <v>6.01240875522642</v>
      </c>
      <c r="F75" s="20" t="n">
        <f aca="false">F74+E74</f>
        <v>329.501141252756</v>
      </c>
      <c r="G75" s="18" t="n">
        <f aca="false">MAX(1,ROUNDUP(F75/Settings!$B$14,0))</f>
        <v>8</v>
      </c>
      <c r="H75" s="25" t="str">
        <f aca="false">IF(AND(Settings!$B$9&gt;0,A75&gt;Settings!$B$9),"— above level cap —",IF(E75&lt;0.5,"Too fast: "&amp;ROUND(1/MAX(E75,0.01),1)&amp;" levels per chapter",IF(E75&gt;15,"Grind wall: "&amp;ROUND(E75,0)&amp;" chapters here","OK")))</f>
        <v>OK</v>
      </c>
      <c r="I75" s="27"/>
    </row>
    <row r="76" customFormat="false" ht="15" hidden="false" customHeight="false" outlineLevel="0" collapsed="false">
      <c r="A76" s="24" t="n">
        <v>73</v>
      </c>
      <c r="B76" s="19" t="n">
        <f aca="false">IF(Settings!$B$5=1,Settings!$B$6*A76^Settings!$B$7,IF(Settings!$B$5=2,Settings!$B$6*Settings!$B$8^(A76-1),Settings!$B$6*A76))</f>
        <v>225933.769513467</v>
      </c>
      <c r="C76" s="19" t="n">
        <f aca="false">C75+B75</f>
        <v>5777912.74439766</v>
      </c>
      <c r="D76" s="19" t="n">
        <f aca="false">Settings!$B$12*A76^Settings!$B$13</f>
        <v>37422.7364044908</v>
      </c>
      <c r="E76" s="20" t="n">
        <f aca="false">IFERROR(B76/D76,0)</f>
        <v>6.03733962881332</v>
      </c>
      <c r="F76" s="20" t="n">
        <f aca="false">F75+E75</f>
        <v>335.513550007982</v>
      </c>
      <c r="G76" s="18" t="n">
        <f aca="false">MAX(1,ROUNDUP(F76/Settings!$B$14,0))</f>
        <v>8</v>
      </c>
      <c r="H76" s="25" t="str">
        <f aca="false">IF(AND(Settings!$B$9&gt;0,A76&gt;Settings!$B$9),"— above level cap —",IF(E76&lt;0.5,"Too fast: "&amp;ROUND(1/MAX(E76,0.01),1)&amp;" levels per chapter",IF(E76&gt;15,"Grind wall: "&amp;ROUND(E76,0)&amp;" chapters here","OK")))</f>
        <v>OK</v>
      </c>
      <c r="I76" s="27"/>
    </row>
    <row r="77" customFormat="false" ht="15" hidden="false" customHeight="false" outlineLevel="0" collapsed="false">
      <c r="A77" s="24" t="n">
        <v>74</v>
      </c>
      <c r="B77" s="19" t="n">
        <f aca="false">IF(Settings!$B$5=1,Settings!$B$6*A77^Settings!$B$7,IF(Settings!$B$5=2,Settings!$B$6*Settings!$B$8^(A77-1),Settings!$B$6*A77))</f>
        <v>231535.23727023</v>
      </c>
      <c r="C77" s="19" t="n">
        <f aca="false">C76+B76</f>
        <v>6003846.51391113</v>
      </c>
      <c r="D77" s="19" t="n">
        <f aca="false">Settings!$B$12*A77^Settings!$B$13</f>
        <v>38194.3241856693</v>
      </c>
      <c r="E77" s="20" t="n">
        <f aca="false">IFERROR(B77/D77,0)</f>
        <v>6.06203257176897</v>
      </c>
      <c r="F77" s="20" t="n">
        <f aca="false">F76+E76</f>
        <v>341.550889636795</v>
      </c>
      <c r="G77" s="18" t="n">
        <f aca="false">MAX(1,ROUNDUP(F77/Settings!$B$14,0))</f>
        <v>8</v>
      </c>
      <c r="H77" s="25" t="str">
        <f aca="false">IF(AND(Settings!$B$9&gt;0,A77&gt;Settings!$B$9),"— above level cap —",IF(E77&lt;0.5,"Too fast: "&amp;ROUND(1/MAX(E77,0.01),1)&amp;" levels per chapter",IF(E77&gt;15,"Grind wall: "&amp;ROUND(E77,0)&amp;" chapters here","OK")))</f>
        <v>OK</v>
      </c>
      <c r="I77" s="27"/>
    </row>
    <row r="78" customFormat="false" ht="15" hidden="false" customHeight="false" outlineLevel="0" collapsed="false">
      <c r="A78" s="28" t="n">
        <v>75</v>
      </c>
      <c r="B78" s="29" t="n">
        <f aca="false">IF(Settings!$B$5=1,Settings!$B$6*A78^Settings!$B$7,IF(Settings!$B$5=2,Settings!$B$6*Settings!$B$8^(A78-1),Settings!$B$6*A78))</f>
        <v>237197.591067797</v>
      </c>
      <c r="C78" s="29" t="n">
        <f aca="false">C77+B77</f>
        <v>6235381.75118136</v>
      </c>
      <c r="D78" s="29" t="n">
        <f aca="false">Settings!$B$12*A78^Settings!$B$13</f>
        <v>38971.1431702997</v>
      </c>
      <c r="E78" s="30" t="n">
        <f aca="false">IFERROR(B78/D78,0)</f>
        <v>6.0864930246277</v>
      </c>
      <c r="F78" s="30" t="n">
        <f aca="false">F77+E77</f>
        <v>347.612922208564</v>
      </c>
      <c r="G78" s="31" t="n">
        <f aca="false">MAX(1,ROUNDUP(F78/Settings!$B$14,0))</f>
        <v>8</v>
      </c>
      <c r="H78" s="32" t="str">
        <f aca="false">IF(AND(Settings!$B$9&gt;0,A78&gt;Settings!$B$9),"— above level cap —",IF(E78&lt;0.5,"Too fast: "&amp;ROUND(1/MAX(E78,0.01),1)&amp;" levels per chapter",IF(E78&gt;15,"Grind wall: "&amp;ROUND(E78,0)&amp;" chapters here","OK")))</f>
        <v>OK</v>
      </c>
      <c r="I78" s="27"/>
    </row>
    <row r="79" customFormat="false" ht="15" hidden="false" customHeight="false" outlineLevel="0" collapsed="false">
      <c r="A79" s="24" t="n">
        <v>76</v>
      </c>
      <c r="B79" s="19" t="n">
        <f aca="false">IF(Settings!$B$5=1,Settings!$B$6*A79^Settings!$B$7,IF(Settings!$B$5=2,Settings!$B$6*Settings!$B$8^(A79-1),Settings!$B$6*A79))</f>
        <v>242920.667664588</v>
      </c>
      <c r="C79" s="19" t="n">
        <f aca="false">C78+B78</f>
        <v>6472579.34224915</v>
      </c>
      <c r="D79" s="19" t="n">
        <f aca="false">Settings!$B$12*A79^Settings!$B$13</f>
        <v>39753.1583650909</v>
      </c>
      <c r="E79" s="20" t="n">
        <f aca="false">IFERROR(B79/D79,0)</f>
        <v>6.11072623296035</v>
      </c>
      <c r="F79" s="20" t="n">
        <f aca="false">F78+E78</f>
        <v>353.699415233192</v>
      </c>
      <c r="G79" s="18" t="n">
        <f aca="false">MAX(1,ROUNDUP(F79/Settings!$B$14,0))</f>
        <v>8</v>
      </c>
      <c r="H79" s="25" t="str">
        <f aca="false">IF(AND(Settings!$B$9&gt;0,A79&gt;Settings!$B$9),"— above level cap —",IF(E79&lt;0.5,"Too fast: "&amp;ROUND(1/MAX(E79,0.01),1)&amp;" levels per chapter",IF(E79&gt;15,"Grind wall: "&amp;ROUND(E79,0)&amp;" chapters here","OK")))</f>
        <v>OK</v>
      </c>
      <c r="I79" s="27"/>
    </row>
    <row r="80" customFormat="false" ht="15" hidden="false" customHeight="false" outlineLevel="0" collapsed="false">
      <c r="A80" s="24" t="n">
        <v>77</v>
      </c>
      <c r="B80" s="19" t="n">
        <f aca="false">IF(Settings!$B$5=1,Settings!$B$6*A80^Settings!$B$7,IF(Settings!$B$5=2,Settings!$B$6*Settings!$B$8^(A80-1),Settings!$B$6*A80))</f>
        <v>248704.306410397</v>
      </c>
      <c r="C80" s="19" t="n">
        <f aca="false">C79+B79</f>
        <v>6715500.00991374</v>
      </c>
      <c r="D80" s="19" t="n">
        <f aca="false">Settings!$B$12*A80^Settings!$B$13</f>
        <v>40540.3354697516</v>
      </c>
      <c r="E80" s="20" t="n">
        <f aca="false">IFERROR(B80/D80,0)</f>
        <v>6.13473725682322</v>
      </c>
      <c r="F80" s="20" t="n">
        <f aca="false">F79+E79</f>
        <v>359.810141466152</v>
      </c>
      <c r="G80" s="18" t="n">
        <f aca="false">MAX(1,ROUNDUP(F80/Settings!$B$14,0))</f>
        <v>8</v>
      </c>
      <c r="H80" s="25" t="str">
        <f aca="false">IF(AND(Settings!$B$9&gt;0,A80&gt;Settings!$B$9),"— above level cap —",IF(E80&lt;0.5,"Too fast: "&amp;ROUND(1/MAX(E80,0.01),1)&amp;" levels per chapter",IF(E80&gt;15,"Grind wall: "&amp;ROUND(E80,0)&amp;" chapters here","OK")))</f>
        <v>OK</v>
      </c>
      <c r="I80" s="27"/>
    </row>
    <row r="81" customFormat="false" ht="15" hidden="false" customHeight="false" outlineLevel="0" collapsed="false">
      <c r="A81" s="24" t="n">
        <v>78</v>
      </c>
      <c r="B81" s="19" t="n">
        <f aca="false">IF(Settings!$B$5=1,Settings!$B$6*A81^Settings!$B$7,IF(Settings!$B$5=2,Settings!$B$6*Settings!$B$8^(A81-1),Settings!$B$6*A81))</f>
        <v>254548.349171952</v>
      </c>
      <c r="C81" s="19" t="n">
        <f aca="false">C80+B80</f>
        <v>6964204.31632414</v>
      </c>
      <c r="D81" s="19" t="n">
        <f aca="false">Settings!$B$12*A81^Settings!$B$13</f>
        <v>41332.6408544143</v>
      </c>
      <c r="E81" s="20" t="n">
        <f aca="false">IFERROR(B81/D81,0)</f>
        <v>6.15853097963291</v>
      </c>
      <c r="F81" s="20" t="n">
        <f aca="false">F80+E80</f>
        <v>365.944878722976</v>
      </c>
      <c r="G81" s="18" t="n">
        <f aca="false">MAX(1,ROUNDUP(F81/Settings!$B$14,0))</f>
        <v>9</v>
      </c>
      <c r="H81" s="25" t="str">
        <f aca="false">IF(AND(Settings!$B$9&gt;0,A81&gt;Settings!$B$9),"— above level cap —",IF(E81&lt;0.5,"Too fast: "&amp;ROUND(1/MAX(E81,0.01),1)&amp;" levels per chapter",IF(E81&gt;15,"Grind wall: "&amp;ROUND(E81,0)&amp;" chapters here","OK")))</f>
        <v>OK</v>
      </c>
      <c r="I81" s="27"/>
    </row>
    <row r="82" customFormat="false" ht="15" hidden="false" customHeight="false" outlineLevel="0" collapsed="false">
      <c r="A82" s="24" t="n">
        <v>79</v>
      </c>
      <c r="B82" s="19" t="n">
        <f aca="false">IF(Settings!$B$5=1,Settings!$B$6*A82^Settings!$B$7,IF(Settings!$B$5=2,Settings!$B$6*Settings!$B$8^(A82-1),Settings!$B$6*A82))</f>
        <v>260452.64026155</v>
      </c>
      <c r="C82" s="19" t="n">
        <f aca="false">C81+B81</f>
        <v>7218752.66549609</v>
      </c>
      <c r="D82" s="19" t="n">
        <f aca="false">Settings!$B$12*A82^Settings!$B$13</f>
        <v>42130.0415380759</v>
      </c>
      <c r="E82" s="20" t="n">
        <f aca="false">IFERROR(B82/D82,0)</f>
        <v>6.1821121165086</v>
      </c>
      <c r="F82" s="20" t="n">
        <f aca="false">F81+E81</f>
        <v>372.103409702608</v>
      </c>
      <c r="G82" s="18" t="n">
        <f aca="false">MAX(1,ROUNDUP(F82/Settings!$B$14,0))</f>
        <v>9</v>
      </c>
      <c r="H82" s="25" t="str">
        <f aca="false">IF(AND(Settings!$B$9&gt;0,A82&gt;Settings!$B$9),"— above level cap —",IF(E82&lt;0.5,"Too fast: "&amp;ROUND(1/MAX(E82,0.01),1)&amp;" levels per chapter",IF(E82&gt;15,"Grind wall: "&amp;ROUND(E82,0)&amp;" chapters here","OK")))</f>
        <v>OK</v>
      </c>
      <c r="I82" s="27"/>
    </row>
    <row r="83" customFormat="false" ht="15" hidden="false" customHeight="false" outlineLevel="0" collapsed="false">
      <c r="A83" s="28" t="n">
        <v>80</v>
      </c>
      <c r="B83" s="29" t="n">
        <f aca="false">IF(Settings!$B$5=1,Settings!$B$6*A83^Settings!$B$7,IF(Settings!$B$5=2,Settings!$B$6*Settings!$B$8^(A83-1),Settings!$B$6*A83))</f>
        <v>266417.026368599</v>
      </c>
      <c r="C83" s="29" t="n">
        <f aca="false">C82+B82</f>
        <v>7479205.30575764</v>
      </c>
      <c r="D83" s="29" t="n">
        <f aca="false">Settings!$B$12*A83^Settings!$B$13</f>
        <v>42932.505167996</v>
      </c>
      <c r="E83" s="30" t="n">
        <f aca="false">IFERROR(B83/D83,0)</f>
        <v>6.20548522212023</v>
      </c>
      <c r="F83" s="30" t="n">
        <f aca="false">F82+E82</f>
        <v>378.285521819117</v>
      </c>
      <c r="G83" s="31" t="n">
        <f aca="false">MAX(1,ROUNDUP(F83/Settings!$B$14,0))</f>
        <v>9</v>
      </c>
      <c r="H83" s="32" t="str">
        <f aca="false">IF(AND(Settings!$B$9&gt;0,A83&gt;Settings!$B$9),"— above level cap —",IF(E83&lt;0.5,"Too fast: "&amp;ROUND(1/MAX(E83,0.01),1)&amp;" levels per chapter",IF(E83&gt;15,"Grind wall: "&amp;ROUND(E83,0)&amp;" chapters here","OK")))</f>
        <v>OK</v>
      </c>
      <c r="I83" s="27"/>
    </row>
    <row r="84" customFormat="false" ht="15" hidden="false" customHeight="false" outlineLevel="0" collapsed="false">
      <c r="A84" s="24" t="n">
        <v>81</v>
      </c>
      <c r="B84" s="19" t="n">
        <f aca="false">IF(Settings!$B$5=1,Settings!$B$6*A84^Settings!$B$7,IF(Settings!$B$5=2,Settings!$B$6*Settings!$B$8^(A84-1),Settings!$B$6*A84))</f>
        <v>272441.356493914</v>
      </c>
      <c r="C84" s="19" t="n">
        <f aca="false">C83+B83</f>
        <v>7745622.33212624</v>
      </c>
      <c r="D84" s="19" t="n">
        <f aca="false">Settings!$B$12*A84^Settings!$B$13</f>
        <v>43740</v>
      </c>
      <c r="E84" s="20" t="n">
        <f aca="false">IFERROR(B84/D84,0)</f>
        <v>6.22865469807759</v>
      </c>
      <c r="F84" s="20" t="n">
        <f aca="false">F83+E83</f>
        <v>384.491007041237</v>
      </c>
      <c r="G84" s="18" t="n">
        <f aca="false">MAX(1,ROUNDUP(F84/Settings!$B$14,0))</f>
        <v>9</v>
      </c>
      <c r="H84" s="25" t="str">
        <f aca="false">IF(AND(Settings!$B$9&gt;0,A84&gt;Settings!$B$9),"— above level cap —",IF(E84&lt;0.5,"Too fast: "&amp;ROUND(1/MAX(E84,0.01),1)&amp;" levels per chapter",IF(E84&gt;15,"Grind wall: "&amp;ROUND(E84,0)&amp;" chapters here","OK")))</f>
        <v>OK</v>
      </c>
      <c r="I84" s="27"/>
    </row>
    <row r="85" customFormat="false" ht="15" hidden="false" customHeight="false" outlineLevel="0" collapsed="false">
      <c r="A85" s="24" t="n">
        <v>82</v>
      </c>
      <c r="B85" s="19" t="n">
        <f aca="false">IF(Settings!$B$5=1,Settings!$B$6*A85^Settings!$B$7,IF(Settings!$B$5=2,Settings!$B$6*Settings!$B$8^(A85-1),Settings!$B$6*A85))</f>
        <v>278525.48188661</v>
      </c>
      <c r="C85" s="19" t="n">
        <f aca="false">C84+B84</f>
        <v>8018063.68862015</v>
      </c>
      <c r="D85" s="19" t="n">
        <f aca="false">Settings!$B$12*A85^Settings!$B$13</f>
        <v>44552.4948796361</v>
      </c>
      <c r="E85" s="20" t="n">
        <f aca="false">IFERROR(B85/D85,0)</f>
        <v>6.25162479989236</v>
      </c>
      <c r="F85" s="20" t="n">
        <f aca="false">F84+E84</f>
        <v>390.719661739315</v>
      </c>
      <c r="G85" s="18" t="n">
        <f aca="false">MAX(1,ROUNDUP(F85/Settings!$B$14,0))</f>
        <v>9</v>
      </c>
      <c r="H85" s="25" t="str">
        <f aca="false">IF(AND(Settings!$B$9&gt;0,A85&gt;Settings!$B$9),"— above level cap —",IF(E85&lt;0.5,"Too fast: "&amp;ROUND(1/MAX(E85,0.01),1)&amp;" levels per chapter",IF(E85&gt;15,"Grind wall: "&amp;ROUND(E85,0)&amp;" chapters here","OK")))</f>
        <v>OK</v>
      </c>
      <c r="I85" s="27"/>
    </row>
    <row r="86" customFormat="false" ht="15" hidden="false" customHeight="false" outlineLevel="0" collapsed="false">
      <c r="A86" s="24" t="n">
        <v>83</v>
      </c>
      <c r="B86" s="19" t="n">
        <f aca="false">IF(Settings!$B$5=1,Settings!$B$6*A86^Settings!$B$7,IF(Settings!$B$5=2,Settings!$B$6*Settings!$B$8^(A86-1),Settings!$B$6*A86))</f>
        <v>284669.25598349</v>
      </c>
      <c r="C86" s="19" t="n">
        <f aca="false">C85+B85</f>
        <v>8296589.17050676</v>
      </c>
      <c r="D86" s="19" t="n">
        <f aca="false">Settings!$B$12*A86^Settings!$B$13</f>
        <v>45369.9592241386</v>
      </c>
      <c r="E86" s="20" t="n">
        <f aca="false">IFERROR(B86/D86,0)</f>
        <v>6.27439964354288</v>
      </c>
      <c r="F86" s="20" t="n">
        <f aca="false">F85+E85</f>
        <v>396.971286539207</v>
      </c>
      <c r="G86" s="18" t="n">
        <f aca="false">MAX(1,ROUNDUP(F86/Settings!$B$14,0))</f>
        <v>9</v>
      </c>
      <c r="H86" s="25" t="str">
        <f aca="false">IF(AND(Settings!$B$9&gt;0,A86&gt;Settings!$B$9),"— above level cap —",IF(E86&lt;0.5,"Too fast: "&amp;ROUND(1/MAX(E86,0.01),1)&amp;" levels per chapter",IF(E86&gt;15,"Grind wall: "&amp;ROUND(E86,0)&amp;" chapters here","OK")))</f>
        <v>OK</v>
      </c>
      <c r="I86" s="27"/>
    </row>
    <row r="87" customFormat="false" ht="15" hidden="false" customHeight="false" outlineLevel="0" collapsed="false">
      <c r="A87" s="24" t="n">
        <v>84</v>
      </c>
      <c r="B87" s="19" t="n">
        <f aca="false">IF(Settings!$B$5=1,Settings!$B$6*A87^Settings!$B$7,IF(Settings!$B$5=2,Settings!$B$6*Settings!$B$8^(A87-1),Settings!$B$6*A87))</f>
        <v>290872.534350763</v>
      </c>
      <c r="C87" s="19" t="n">
        <f aca="false">C86+B86</f>
        <v>8581258.42649026</v>
      </c>
      <c r="D87" s="19" t="n">
        <f aca="false">Settings!$B$12*A87^Settings!$B$13</f>
        <v>46192.3630051549</v>
      </c>
      <c r="E87" s="20" t="n">
        <f aca="false">IFERROR(B87/D87,0)</f>
        <v>6.29698321166863</v>
      </c>
      <c r="F87" s="20" t="n">
        <f aca="false">F86+E86</f>
        <v>403.24568618275</v>
      </c>
      <c r="G87" s="18" t="n">
        <f aca="false">MAX(1,ROUNDUP(F87/Settings!$B$14,0))</f>
        <v>9</v>
      </c>
      <c r="H87" s="25" t="str">
        <f aca="false">IF(AND(Settings!$B$9&gt;0,A87&gt;Settings!$B$9),"— above level cap —",IF(E87&lt;0.5,"Too fast: "&amp;ROUND(1/MAX(E87,0.01),1)&amp;" levels per chapter",IF(E87&gt;15,"Grind wall: "&amp;ROUND(E87,0)&amp;" chapters here","OK")))</f>
        <v>OK</v>
      </c>
      <c r="I87" s="27"/>
    </row>
    <row r="88" customFormat="false" ht="15" hidden="false" customHeight="false" outlineLevel="0" collapsed="false">
      <c r="A88" s="28" t="n">
        <v>85</v>
      </c>
      <c r="B88" s="29" t="n">
        <f aca="false">IF(Settings!$B$5=1,Settings!$B$6*A88^Settings!$B$7,IF(Settings!$B$5=2,Settings!$B$6*Settings!$B$8^(A88-1),Settings!$B$6*A88))</f>
        <v>297135.174628005</v>
      </c>
      <c r="C88" s="29" t="n">
        <f aca="false">C87+B87</f>
        <v>8872130.96084102</v>
      </c>
      <c r="D88" s="29" t="n">
        <f aca="false">Settings!$B$12*A88^Settings!$B$13</f>
        <v>47019.6767321937</v>
      </c>
      <c r="E88" s="30" t="n">
        <f aca="false">IFERROR(B88/D88,0)</f>
        <v>6.31937935941956</v>
      </c>
      <c r="F88" s="30" t="n">
        <f aca="false">F87+E87</f>
        <v>409.542669394419</v>
      </c>
      <c r="G88" s="31" t="n">
        <f aca="false">MAX(1,ROUNDUP(F88/Settings!$B$14,0))</f>
        <v>10</v>
      </c>
      <c r="H88" s="32" t="str">
        <f aca="false">IF(AND(Settings!$B$9&gt;0,A88&gt;Settings!$B$9),"— above level cap —",IF(E88&lt;0.5,"Too fast: "&amp;ROUND(1/MAX(E88,0.01),1)&amp;" levels per chapter",IF(E88&gt;15,"Grind wall: "&amp;ROUND(E88,0)&amp;" chapters here","OK")))</f>
        <v>OK</v>
      </c>
      <c r="I88" s="27"/>
    </row>
    <row r="89" customFormat="false" ht="15" hidden="false" customHeight="false" outlineLevel="0" collapsed="false">
      <c r="A89" s="24" t="n">
        <v>86</v>
      </c>
      <c r="B89" s="19" t="n">
        <f aca="false">IF(Settings!$B$5=1,Settings!$B$6*A89^Settings!$B$7,IF(Settings!$B$5=2,Settings!$B$6*Settings!$B$8^(A89-1),Settings!$B$6*A89))</f>
        <v>303457.036474234</v>
      </c>
      <c r="C89" s="19" t="n">
        <f aca="false">C88+B88</f>
        <v>9169266.13546902</v>
      </c>
      <c r="D89" s="19" t="n">
        <f aca="false">Settings!$B$12*A89^Settings!$B$13</f>
        <v>47851.8714367578</v>
      </c>
      <c r="E89" s="20" t="n">
        <f aca="false">IFERROR(B89/D89,0)</f>
        <v>6.34159181998326</v>
      </c>
      <c r="F89" s="20" t="n">
        <f aca="false">F88+E88</f>
        <v>415.862048753838</v>
      </c>
      <c r="G89" s="18" t="n">
        <f aca="false">MAX(1,ROUNDUP(F89/Settings!$B$14,0))</f>
        <v>10</v>
      </c>
      <c r="H89" s="25" t="str">
        <f aca="false">IF(AND(Settings!$B$9&gt;0,A89&gt;Settings!$B$9),"— above level cap —",IF(E89&lt;0.5,"Too fast: "&amp;ROUND(1/MAX(E89,0.01),1)&amp;" levels per chapter",IF(E89&gt;15,"Grind wall: "&amp;ROUND(E89,0)&amp;" chapters here","OK")))</f>
        <v>OK</v>
      </c>
      <c r="I89" s="27"/>
    </row>
    <row r="90" customFormat="false" ht="15" hidden="false" customHeight="false" outlineLevel="0" collapsed="false">
      <c r="A90" s="24" t="n">
        <v>87</v>
      </c>
      <c r="B90" s="19" t="n">
        <f aca="false">IF(Settings!$B$5=1,Settings!$B$6*A90^Settings!$B$7,IF(Settings!$B$5=2,Settings!$B$6*Settings!$B$8^(A90-1),Settings!$B$6*A90))</f>
        <v>309837.981516004</v>
      </c>
      <c r="C90" s="19" t="n">
        <f aca="false">C89+B89</f>
        <v>9472723.17194326</v>
      </c>
      <c r="D90" s="19" t="n">
        <f aca="false">Settings!$B$12*A90^Settings!$B$13</f>
        <v>48688.9186571236</v>
      </c>
      <c r="E90" s="20" t="n">
        <f aca="false">IFERROR(B90/D90,0)</f>
        <v>6.36362420981128</v>
      </c>
      <c r="F90" s="20" t="n">
        <f aca="false">F89+E89</f>
        <v>422.203640573822</v>
      </c>
      <c r="G90" s="18" t="n">
        <f aca="false">MAX(1,ROUNDUP(F90/Settings!$B$14,0))</f>
        <v>10</v>
      </c>
      <c r="H90" s="25" t="str">
        <f aca="false">IF(AND(Settings!$B$9&gt;0,A90&gt;Settings!$B$9),"— above level cap —",IF(E90&lt;0.5,"Too fast: "&amp;ROUND(1/MAX(E90,0.01),1)&amp;" levels per chapter",IF(E90&gt;15,"Grind wall: "&amp;ROUND(E90,0)&amp;" chapters here","OK")))</f>
        <v>OK</v>
      </c>
      <c r="I90" s="27"/>
    </row>
    <row r="91" customFormat="false" ht="15" hidden="false" customHeight="false" outlineLevel="0" collapsed="false">
      <c r="A91" s="24" t="n">
        <v>88</v>
      </c>
      <c r="B91" s="19" t="n">
        <f aca="false">IF(Settings!$B$5=1,Settings!$B$6*A91^Settings!$B$7,IF(Settings!$B$5=2,Settings!$B$6*Settings!$B$8^(A91-1),Settings!$B$6*A91))</f>
        <v>316277.873297416</v>
      </c>
      <c r="C91" s="19" t="n">
        <f aca="false">C90+B90</f>
        <v>9782561.15345926</v>
      </c>
      <c r="D91" s="19" t="n">
        <f aca="false">Settings!$B$12*A91^Settings!$B$13</f>
        <v>49530.7904237354</v>
      </c>
      <c r="E91" s="20" t="n">
        <f aca="false">IFERROR(B91/D91,0)</f>
        <v>6.38548003356421</v>
      </c>
      <c r="F91" s="20" t="n">
        <f aca="false">F90+E90</f>
        <v>428.567264783633</v>
      </c>
      <c r="G91" s="18" t="n">
        <f aca="false">MAX(1,ROUNDUP(F91/Settings!$B$14,0))</f>
        <v>10</v>
      </c>
      <c r="H91" s="25" t="str">
        <f aca="false">IF(AND(Settings!$B$9&gt;0,A91&gt;Settings!$B$9),"— above level cap —",IF(E91&lt;0.5,"Too fast: "&amp;ROUND(1/MAX(E91,0.01),1)&amp;" levels per chapter",IF(E91&gt;15,"Grind wall: "&amp;ROUND(E91,0)&amp;" chapters here","OK")))</f>
        <v>OK</v>
      </c>
      <c r="I91" s="27"/>
    </row>
    <row r="92" customFormat="false" ht="15" hidden="false" customHeight="false" outlineLevel="0" collapsed="false">
      <c r="A92" s="24" t="n">
        <v>89</v>
      </c>
      <c r="B92" s="19" t="n">
        <f aca="false">IF(Settings!$B$5=1,Settings!$B$6*A92^Settings!$B$7,IF(Settings!$B$5=2,Settings!$B$6*Settings!$B$8^(A92-1),Settings!$B$6*A92))</f>
        <v>322776.577231956</v>
      </c>
      <c r="C92" s="19" t="n">
        <f aca="false">C91+B91</f>
        <v>10098839.0267567</v>
      </c>
      <c r="D92" s="19" t="n">
        <f aca="false">Settings!$B$12*A92^Settings!$B$13</f>
        <v>50377.4592451823</v>
      </c>
      <c r="E92" s="20" t="n">
        <f aca="false">IFERROR(B92/D92,0)</f>
        <v>6.40716268879368</v>
      </c>
      <c r="F92" s="20" t="n">
        <f aca="false">F91+E91</f>
        <v>434.952744817197</v>
      </c>
      <c r="G92" s="18" t="n">
        <f aca="false">MAX(1,ROUNDUP(F92/Settings!$B$14,0))</f>
        <v>10</v>
      </c>
      <c r="H92" s="25" t="str">
        <f aca="false">IF(AND(Settings!$B$9&gt;0,A92&gt;Settings!$B$9),"— above level cap —",IF(E92&lt;0.5,"Too fast: "&amp;ROUND(1/MAX(E92,0.01),1)&amp;" levels per chapter",IF(E92&gt;15,"Grind wall: "&amp;ROUND(E92,0)&amp;" chapters here","OK")))</f>
        <v>OK</v>
      </c>
      <c r="I92" s="27"/>
    </row>
    <row r="93" customFormat="false" ht="15" hidden="false" customHeight="false" outlineLevel="0" collapsed="false">
      <c r="A93" s="28" t="n">
        <v>90</v>
      </c>
      <c r="B93" s="29" t="n">
        <f aca="false">IF(Settings!$B$5=1,Settings!$B$6*A93^Settings!$B$7,IF(Settings!$B$5=2,Settings!$B$6*Settings!$B$8^(A93-1),Settings!$B$6*A93))</f>
        <v>329333.960556072</v>
      </c>
      <c r="C93" s="29" t="n">
        <f aca="false">C92+B92</f>
        <v>10421615.6039886</v>
      </c>
      <c r="D93" s="29" t="n">
        <f aca="false">Settings!$B$12*A93^Settings!$B$13</f>
        <v>51228.8980947277</v>
      </c>
      <c r="E93" s="30" t="n">
        <f aca="false">IFERROR(B93/D93,0)</f>
        <v>6.42867547037804</v>
      </c>
      <c r="F93" s="30" t="n">
        <f aca="false">F92+E92</f>
        <v>441.359907505991</v>
      </c>
      <c r="G93" s="31" t="n">
        <f aca="false">MAX(1,ROUNDUP(F93/Settings!$B$14,0))</f>
        <v>10</v>
      </c>
      <c r="H93" s="32" t="str">
        <f aca="false">IF(AND(Settings!$B$9&gt;0,A93&gt;Settings!$B$9),"— above level cap —",IF(E93&lt;0.5,"Too fast: "&amp;ROUND(1/MAX(E93,0.01),1)&amp;" levels per chapter",IF(E93&gt;15,"Grind wall: "&amp;ROUND(E93,0)&amp;" chapters here","OK")))</f>
        <v>OK</v>
      </c>
      <c r="I93" s="27"/>
    </row>
    <row r="94" customFormat="false" ht="15" hidden="false" customHeight="false" outlineLevel="0" collapsed="false">
      <c r="A94" s="24" t="n">
        <v>91</v>
      </c>
      <c r="B94" s="19" t="n">
        <f aca="false">IF(Settings!$B$5=1,Settings!$B$6*A94^Settings!$B$7,IF(Settings!$B$5=2,Settings!$B$6*Settings!$B$8^(A94-1),Settings!$B$6*A94))</f>
        <v>335949.892284411</v>
      </c>
      <c r="C94" s="19" t="n">
        <f aca="false">C93+B93</f>
        <v>10750949.5645447</v>
      </c>
      <c r="D94" s="19" t="n">
        <f aca="false">Settings!$B$12*A94^Settings!$B$13</f>
        <v>52085.0803973652</v>
      </c>
      <c r="E94" s="20" t="n">
        <f aca="false">IFERROR(B94/D94,0)</f>
        <v>6.45002157472729</v>
      </c>
      <c r="F94" s="20" t="n">
        <f aca="false">F93+E93</f>
        <v>447.788582976369</v>
      </c>
      <c r="G94" s="18" t="n">
        <f aca="false">MAX(1,ROUNDUP(F94/Settings!$B$14,0))</f>
        <v>10</v>
      </c>
      <c r="H94" s="25" t="str">
        <f aca="false">IF(AND(Settings!$B$9&gt;0,A94&gt;Settings!$B$9),"— above level cap —",IF(E94&lt;0.5,"Too fast: "&amp;ROUND(1/MAX(E94,0.01),1)&amp;" levels per chapter",IF(E94&gt;15,"Grind wall: "&amp;ROUND(E94,0)&amp;" chapters here","OK")))</f>
        <v>OK</v>
      </c>
      <c r="I94" s="27"/>
    </row>
    <row r="95" customFormat="false" ht="15" hidden="false" customHeight="false" outlineLevel="0" collapsed="false">
      <c r="A95" s="24" t="n">
        <v>92</v>
      </c>
      <c r="B95" s="19" t="n">
        <f aca="false">IF(Settings!$B$5=1,Settings!$B$6*A95^Settings!$B$7,IF(Settings!$B$5=2,Settings!$B$6*Settings!$B$8^(A95-1),Settings!$B$6*A95))</f>
        <v>342624.243166632</v>
      </c>
      <c r="C95" s="19" t="n">
        <f aca="false">C94+B94</f>
        <v>11086899.4568291</v>
      </c>
      <c r="D95" s="19" t="n">
        <f aca="false">Settings!$B$12*A95^Settings!$B$13</f>
        <v>52945.9800173724</v>
      </c>
      <c r="E95" s="20" t="n">
        <f aca="false">IFERROR(B95/D95,0)</f>
        <v>6.47120410377165</v>
      </c>
      <c r="F95" s="20" t="n">
        <f aca="false">F94+E94</f>
        <v>454.238604551096</v>
      </c>
      <c r="G95" s="18" t="n">
        <f aca="false">MAX(1,ROUNDUP(F95/Settings!$B$14,0))</f>
        <v>11</v>
      </c>
      <c r="H95" s="25" t="str">
        <f aca="false">IF(AND(Settings!$B$9&gt;0,A95&gt;Settings!$B$9),"— above level cap —",IF(E95&lt;0.5,"Too fast: "&amp;ROUND(1/MAX(E95,0.01),1)&amp;" levels per chapter",IF(E95&gt;15,"Grind wall: "&amp;ROUND(E95,0)&amp;" chapters here","OK")))</f>
        <v>OK</v>
      </c>
      <c r="I95" s="27"/>
    </row>
    <row r="96" customFormat="false" ht="15" hidden="false" customHeight="false" outlineLevel="0" collapsed="false">
      <c r="A96" s="24" t="n">
        <v>93</v>
      </c>
      <c r="B96" s="19" t="n">
        <f aca="false">IF(Settings!$B$5=1,Settings!$B$6*A96^Settings!$B$7,IF(Settings!$B$5=2,Settings!$B$6*Settings!$B$8^(A96-1),Settings!$B$6*A96))</f>
        <v>349356.885645737</v>
      </c>
      <c r="C96" s="19" t="n">
        <f aca="false">C95+B95</f>
        <v>11429523.6999957</v>
      </c>
      <c r="D96" s="19" t="n">
        <f aca="false">Settings!$B$12*A96^Settings!$B$13</f>
        <v>53811.5712463407</v>
      </c>
      <c r="E96" s="20" t="n">
        <f aca="false">IFERROR(B96/D96,0)</f>
        <v>6.49222606874714</v>
      </c>
      <c r="F96" s="20" t="n">
        <f aca="false">F95+E95</f>
        <v>460.709808654868</v>
      </c>
      <c r="G96" s="18" t="n">
        <f aca="false">MAX(1,ROUNDUP(F96/Settings!$B$14,0))</f>
        <v>11</v>
      </c>
      <c r="H96" s="25" t="str">
        <f aca="false">IF(AND(Settings!$B$9&gt;0,A96&gt;Settings!$B$9),"— above level cap —",IF(E96&lt;0.5,"Too fast: "&amp;ROUND(1/MAX(E96,0.01),1)&amp;" levels per chapter",IF(E96&gt;15,"Grind wall: "&amp;ROUND(E96,0)&amp;" chapters here","OK")))</f>
        <v>OK</v>
      </c>
      <c r="I96" s="27"/>
    </row>
    <row r="97" customFormat="false" ht="15" hidden="false" customHeight="false" outlineLevel="0" collapsed="false">
      <c r="A97" s="24" t="n">
        <v>94</v>
      </c>
      <c r="B97" s="19" t="n">
        <f aca="false">IF(Settings!$B$5=1,Settings!$B$6*A97^Settings!$B$7,IF(Settings!$B$5=2,Settings!$B$6*Settings!$B$8^(A97-1),Settings!$B$6*A97))</f>
        <v>356147.693817832</v>
      </c>
      <c r="C97" s="19" t="n">
        <f aca="false">C96+B96</f>
        <v>11778880.5856415</v>
      </c>
      <c r="D97" s="19" t="n">
        <f aca="false">Settings!$B$12*A97^Settings!$B$13</f>
        <v>54681.8287916562</v>
      </c>
      <c r="E97" s="20" t="n">
        <f aca="false">IFERROR(B97/D97,0)</f>
        <v>6.51309039379049</v>
      </c>
      <c r="F97" s="20" t="n">
        <f aca="false">F96+E96</f>
        <v>467.202034723615</v>
      </c>
      <c r="G97" s="18" t="n">
        <f aca="false">MAX(1,ROUNDUP(F97/Settings!$B$14,0))</f>
        <v>11</v>
      </c>
      <c r="H97" s="25" t="str">
        <f aca="false">IF(AND(Settings!$B$9&gt;0,A97&gt;Settings!$B$9),"— above level cap —",IF(E97&lt;0.5,"Too fast: "&amp;ROUND(1/MAX(E97,0.01),1)&amp;" levels per chapter",IF(E97&gt;15,"Grind wall: "&amp;ROUND(E97,0)&amp;" chapters here","OK")))</f>
        <v>OK</v>
      </c>
      <c r="I97" s="27"/>
    </row>
    <row r="98" customFormat="false" ht="15" hidden="false" customHeight="false" outlineLevel="0" collapsed="false">
      <c r="A98" s="28" t="n">
        <v>95</v>
      </c>
      <c r="B98" s="29" t="n">
        <f aca="false">IF(Settings!$B$5=1,Settings!$B$6*A98^Settings!$B$7,IF(Settings!$B$5=2,Settings!$B$6*Settings!$B$8^(A98-1),Settings!$B$6*A98))</f>
        <v>362996.543393272</v>
      </c>
      <c r="C98" s="29" t="n">
        <f aca="false">C97+B97</f>
        <v>12135028.2794593</v>
      </c>
      <c r="D98" s="29" t="n">
        <f aca="false">Settings!$B$12*A98^Settings!$B$13</f>
        <v>55556.7277654111</v>
      </c>
      <c r="E98" s="30" t="n">
        <f aca="false">IFERROR(B98/D98,0)</f>
        <v>6.53379991935502</v>
      </c>
      <c r="F98" s="30" t="n">
        <f aca="false">F97+E97</f>
        <v>473.715125117405</v>
      </c>
      <c r="G98" s="31" t="n">
        <f aca="false">MAX(1,ROUNDUP(F98/Settings!$B$14,0))</f>
        <v>11</v>
      </c>
      <c r="H98" s="32" t="str">
        <f aca="false">IF(AND(Settings!$B$9&gt;0,A98&gt;Settings!$B$9),"— above level cap —",IF(E98&lt;0.5,"Too fast: "&amp;ROUND(1/MAX(E98,0.01),1)&amp;" levels per chapter",IF(E98&gt;15,"Grind wall: "&amp;ROUND(E98,0)&amp;" chapters here","OK")))</f>
        <v>OK</v>
      </c>
      <c r="I98" s="27"/>
    </row>
    <row r="99" customFormat="false" ht="15" hidden="false" customHeight="false" outlineLevel="0" collapsed="false">
      <c r="A99" s="24" t="n">
        <v>96</v>
      </c>
      <c r="B99" s="19" t="n">
        <f aca="false">IF(Settings!$B$5=1,Settings!$B$6*A99^Settings!$B$7,IF(Settings!$B$5=2,Settings!$B$6*Settings!$B$8^(A99-1),Settings!$B$6*A99))</f>
        <v>369903.311659114</v>
      </c>
      <c r="C99" s="19" t="n">
        <f aca="false">C98+B98</f>
        <v>12498024.8228526</v>
      </c>
      <c r="D99" s="19" t="n">
        <f aca="false">Settings!$B$12*A99^Settings!$B$13</f>
        <v>56436.2436737244</v>
      </c>
      <c r="E99" s="20" t="n">
        <f aca="false">IFERROR(B99/D99,0)</f>
        <v>6.55435740545812</v>
      </c>
      <c r="F99" s="20" t="n">
        <f aca="false">F98+E98</f>
        <v>480.24892503676</v>
      </c>
      <c r="G99" s="18" t="n">
        <f aca="false">MAX(1,ROUNDUP(F99/Settings!$B$14,0))</f>
        <v>11</v>
      </c>
      <c r="H99" s="25" t="str">
        <f aca="false">IF(AND(Settings!$B$9&gt;0,A99&gt;Settings!$B$9),"— above level cap —",IF(E99&lt;0.5,"Too fast: "&amp;ROUND(1/MAX(E99,0.01),1)&amp;" levels per chapter",IF(E99&gt;15,"Grind wall: "&amp;ROUND(E99,0)&amp;" chapters here","OK")))</f>
        <v>OK</v>
      </c>
      <c r="I99" s="27"/>
    </row>
    <row r="100" customFormat="false" ht="15" hidden="false" customHeight="false" outlineLevel="0" collapsed="false">
      <c r="A100" s="24" t="n">
        <v>97</v>
      </c>
      <c r="B100" s="19" t="n">
        <f aca="false">IF(Settings!$B$5=1,Settings!$B$6*A100^Settings!$B$7,IF(Settings!$B$5=2,Settings!$B$6*Settings!$B$8^(A100-1),Settings!$B$6*A100))</f>
        <v>376867.877442835</v>
      </c>
      <c r="C100" s="19" t="n">
        <f aca="false">C99+B99</f>
        <v>12867928.1345117</v>
      </c>
      <c r="D100" s="19" t="n">
        <f aca="false">Settings!$B$12*A100^Settings!$B$13</f>
        <v>57320.3524064533</v>
      </c>
      <c r="E100" s="20" t="n">
        <f aca="false">IFERROR(B100/D100,0)</f>
        <v>6.57476553477027</v>
      </c>
      <c r="F100" s="20" t="n">
        <f aca="false">F99+E99</f>
        <v>486.803282442218</v>
      </c>
      <c r="G100" s="18" t="n">
        <f aca="false">MAX(1,ROUNDUP(F100/Settings!$B$14,0))</f>
        <v>11</v>
      </c>
      <c r="H100" s="25" t="str">
        <f aca="false">IF(AND(Settings!$B$9&gt;0,A100&gt;Settings!$B$9),"— above level cap —",IF(E100&lt;0.5,"Too fast: "&amp;ROUND(1/MAX(E100,0.01),1)&amp;" levels per chapter",IF(E100&gt;15,"Grind wall: "&amp;ROUND(E100,0)&amp;" chapters here","OK")))</f>
        <v>OK</v>
      </c>
      <c r="I100" s="27"/>
    </row>
    <row r="101" customFormat="false" ht="15" hidden="false" customHeight="false" outlineLevel="0" collapsed="false">
      <c r="A101" s="24" t="n">
        <v>98</v>
      </c>
      <c r="B101" s="19" t="n">
        <f aca="false">IF(Settings!$B$5=1,Settings!$B$6*A101^Settings!$B$7,IF(Settings!$B$5=2,Settings!$B$6*Settings!$B$8^(A101-1),Settings!$B$6*A101))</f>
        <v>383890.121077242</v>
      </c>
      <c r="C101" s="19" t="n">
        <f aca="false">C100+B100</f>
        <v>13244796.0119545</v>
      </c>
      <c r="D101" s="19" t="n">
        <f aca="false">Settings!$B$12*A101^Settings!$B$13</f>
        <v>58209.0302272766</v>
      </c>
      <c r="E101" s="20" t="n">
        <f aca="false">IFERROR(B101/D101,0)</f>
        <v>6.59502691555497</v>
      </c>
      <c r="F101" s="20" t="n">
        <f aca="false">F100+E100</f>
        <v>493.378047976989</v>
      </c>
      <c r="G101" s="18" t="n">
        <f aca="false">MAX(1,ROUNDUP(F101/Settings!$B$14,0))</f>
        <v>11</v>
      </c>
      <c r="H101" s="25" t="str">
        <f aca="false">IF(AND(Settings!$B$9&gt;0,A101&gt;Settings!$B$9),"— above level cap —",IF(E101&lt;0.5,"Too fast: "&amp;ROUND(1/MAX(E101,0.01),1)&amp;" levels per chapter",IF(E101&gt;15,"Grind wall: "&amp;ROUND(E101,0)&amp;" chapters here","OK")))</f>
        <v>OK</v>
      </c>
      <c r="I101" s="27"/>
    </row>
    <row r="102" customFormat="false" ht="15" hidden="false" customHeight="false" outlineLevel="0" collapsed="false">
      <c r="A102" s="24" t="n">
        <v>99</v>
      </c>
      <c r="B102" s="19" t="n">
        <f aca="false">IF(Settings!$B$5=1,Settings!$B$6*A102^Settings!$B$7,IF(Settings!$B$5=2,Settings!$B$6*Settings!$B$8^(A102-1),Settings!$B$6*A102))</f>
        <v>390969.924366539</v>
      </c>
      <c r="C102" s="19" t="n">
        <f aca="false">C101+B101</f>
        <v>13628686.1330318</v>
      </c>
      <c r="D102" s="19" t="n">
        <f aca="false">Settings!$B$12*A102^Settings!$B$13</f>
        <v>59102.2537641332</v>
      </c>
      <c r="E102" s="20" t="n">
        <f aca="false">IFERROR(B102/D102,0)</f>
        <v>6.61514408446812</v>
      </c>
      <c r="F102" s="20" t="n">
        <f aca="false">F101+E101</f>
        <v>499.973074892544</v>
      </c>
      <c r="G102" s="18" t="n">
        <f aca="false">MAX(1,ROUNDUP(F102/Settings!$B$14,0))</f>
        <v>12</v>
      </c>
      <c r="H102" s="25" t="str">
        <f aca="false">IF(AND(Settings!$B$9&gt;0,A102&gt;Settings!$B$9),"— above level cap —",IF(E102&lt;0.5,"Too fast: "&amp;ROUND(1/MAX(E102,0.01),1)&amp;" levels per chapter",IF(E102&gt;15,"Grind wall: "&amp;ROUND(E102,0)&amp;" chapters here","OK")))</f>
        <v>OK</v>
      </c>
      <c r="I102" s="27"/>
    </row>
    <row r="103" customFormat="false" ht="15" hidden="false" customHeight="false" outlineLevel="0" collapsed="false">
      <c r="A103" s="28" t="n">
        <v>100</v>
      </c>
      <c r="B103" s="29" t="n">
        <f aca="false">IF(Settings!$B$5=1,Settings!$B$6*A103^Settings!$B$7,IF(Settings!$B$5=2,Settings!$B$6*Settings!$B$8^(A103-1),Settings!$B$6*A103))</f>
        <v>398107.170553497</v>
      </c>
      <c r="C103" s="29" t="n">
        <f aca="false">C102+B102</f>
        <v>14019656.0573983</v>
      </c>
      <c r="D103" s="29" t="n">
        <f aca="false">Settings!$B$12*A103^Settings!$B$13</f>
        <v>60000</v>
      </c>
      <c r="E103" s="30" t="n">
        <f aca="false">IFERROR(B103/D103,0)</f>
        <v>6.63511950922496</v>
      </c>
      <c r="F103" s="30" t="n">
        <f aca="false">F102+E102</f>
        <v>506.588218977012</v>
      </c>
      <c r="G103" s="31" t="n">
        <f aca="false">MAX(1,ROUNDUP(F103/Settings!$B$14,0))</f>
        <v>12</v>
      </c>
      <c r="H103" s="32" t="str">
        <f aca="false">IF(AND(Settings!$B$9&gt;0,A103&gt;Settings!$B$9),"— above level cap —",IF(E103&lt;0.5,"Too fast: "&amp;ROUND(1/MAX(E103,0.01),1)&amp;" levels per chapter",IF(E103&gt;15,"Grind wall: "&amp;ROUND(E103,0)&amp;" chapters here","OK")))</f>
        <v>OK</v>
      </c>
      <c r="I103" s="27"/>
    </row>
  </sheetData>
  <conditionalFormatting sqref="H4:H103">
    <cfRule type="expression" priority="2" aboveAverage="0" equalAverage="0" bottom="0" percent="0" rank="0" text="" dxfId="0">
      <formula>ISNUMBER(SEARCH("Grind wall",H4))</formula>
    </cfRule>
    <cfRule type="expression" priority="3" aboveAverage="0" equalAverage="0" bottom="0" percent="0" rank="0" text="" dxfId="0">
      <formula>ISNUMBER(SEARCH("Too fast",H4))</formula>
    </cfRule>
  </conditionalFormatting>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7101F"/>
    <pageSetUpPr fitToPage="true"/>
  </sheetPr>
  <dimension ref="A1:H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6" min="2" style="0" width="17"/>
    <col collapsed="false" customWidth="true" hidden="false" outlineLevel="0" max="7" min="7" style="0" width="46"/>
  </cols>
  <sheetData>
    <row r="1" customFormat="false" ht="27" hidden="false" customHeight="true" outlineLevel="0" collapsed="false">
      <c r="A1" s="10" t="s">
        <v>63</v>
      </c>
    </row>
    <row r="2" customFormat="false" ht="15" hidden="false" customHeight="true" outlineLevel="0" collapsed="false">
      <c r="A2" s="11" t="s">
        <v>64</v>
      </c>
      <c r="B2" s="12"/>
      <c r="C2" s="12"/>
      <c r="D2" s="12"/>
      <c r="E2" s="12"/>
      <c r="F2" s="12"/>
      <c r="G2" s="12"/>
      <c r="H2" s="12"/>
    </row>
    <row r="4" customFormat="false" ht="25.5" hidden="false" customHeight="true" outlineLevel="0" collapsed="false">
      <c r="A4" s="33" t="s">
        <v>65</v>
      </c>
      <c r="B4" s="15" t="n">
        <v>50</v>
      </c>
      <c r="C4" s="22" t="s">
        <v>66</v>
      </c>
      <c r="D4" s="22"/>
      <c r="E4" s="22"/>
      <c r="F4" s="22"/>
      <c r="G4" s="22"/>
    </row>
    <row r="6" customFormat="false" ht="31.5" hidden="false" customHeight="true" outlineLevel="0" collapsed="false">
      <c r="A6" s="23" t="s">
        <v>67</v>
      </c>
      <c r="B6" s="23" t="s">
        <v>68</v>
      </c>
      <c r="C6" s="23" t="s">
        <v>69</v>
      </c>
      <c r="D6" s="23" t="s">
        <v>70</v>
      </c>
      <c r="E6" s="23" t="s">
        <v>71</v>
      </c>
      <c r="F6" s="23" t="s">
        <v>72</v>
      </c>
      <c r="G6" s="23" t="s">
        <v>73</v>
      </c>
    </row>
    <row r="7" customFormat="false" ht="25.5" hidden="false" customHeight="true" outlineLevel="0" collapsed="false">
      <c r="A7" s="34" t="s">
        <v>74</v>
      </c>
      <c r="B7" s="17" t="n">
        <v>1</v>
      </c>
      <c r="C7" s="19" t="n">
        <f aca="false">INDEX('Level Table'!$B$4:$B$103,MATCH(10,'Level Table'!$A$4:$A$103,0))/$B$4*$B7</f>
        <v>126.191468896039</v>
      </c>
      <c r="D7" s="19" t="n">
        <f aca="false">INDEX('Level Table'!$B$4:$B$103,MATCH(25,'Level Table'!$A$4:$A$103,0))/$B$4*$B7</f>
        <v>656.631951100942</v>
      </c>
      <c r="E7" s="19" t="n">
        <f aca="false">INDEX('Level Table'!$B$4:$B$103,MATCH(50,'Level Table'!$A$4:$A$103,0))/$B$4*$B7</f>
        <v>2286.52525963663</v>
      </c>
      <c r="F7" s="19" t="n">
        <f aca="false">IF($B7&lt;=0,"",ROUNDUP($B$4/$B7,0))</f>
        <v>50</v>
      </c>
      <c r="G7" s="35" t="s">
        <v>75</v>
      </c>
    </row>
    <row r="8" customFormat="false" ht="25.5" hidden="false" customHeight="true" outlineLevel="0" collapsed="false">
      <c r="A8" s="34" t="s">
        <v>76</v>
      </c>
      <c r="B8" s="17" t="n">
        <v>0.25</v>
      </c>
      <c r="C8" s="19" t="n">
        <f aca="false">INDEX('Level Table'!$B$4:$B$103,MATCH(10,'Level Table'!$A$4:$A$103,0))/$B$4*$B8</f>
        <v>31.5478672240097</v>
      </c>
      <c r="D8" s="19" t="n">
        <f aca="false">INDEX('Level Table'!$B$4:$B$103,MATCH(25,'Level Table'!$A$4:$A$103,0))/$B$4*$B8</f>
        <v>164.157987775235</v>
      </c>
      <c r="E8" s="19" t="n">
        <f aca="false">INDEX('Level Table'!$B$4:$B$103,MATCH(50,'Level Table'!$A$4:$A$103,0))/$B$4*$B8</f>
        <v>571.631314909158</v>
      </c>
      <c r="F8" s="19" t="n">
        <f aca="false">IF($B8&lt;=0,"",ROUNDUP($B$4/$B8,0))</f>
        <v>200</v>
      </c>
      <c r="G8" s="35" t="s">
        <v>77</v>
      </c>
    </row>
    <row r="9" customFormat="false" ht="25.5" hidden="false" customHeight="true" outlineLevel="0" collapsed="false">
      <c r="A9" s="34" t="s">
        <v>78</v>
      </c>
      <c r="B9" s="17" t="n">
        <v>2.5</v>
      </c>
      <c r="C9" s="19" t="n">
        <f aca="false">INDEX('Level Table'!$B$4:$B$103,MATCH(10,'Level Table'!$A$4:$A$103,0))/$B$4*$B9</f>
        <v>315.478672240097</v>
      </c>
      <c r="D9" s="19" t="n">
        <f aca="false">INDEX('Level Table'!$B$4:$B$103,MATCH(25,'Level Table'!$A$4:$A$103,0))/$B$4*$B9</f>
        <v>1641.57987775235</v>
      </c>
      <c r="E9" s="19" t="n">
        <f aca="false">INDEX('Level Table'!$B$4:$B$103,MATCH(50,'Level Table'!$A$4:$A$103,0))/$B$4*$B9</f>
        <v>5716.31314909158</v>
      </c>
      <c r="F9" s="19" t="n">
        <f aca="false">IF($B9&lt;=0,"",ROUNDUP($B$4/$B9,0))</f>
        <v>20</v>
      </c>
      <c r="G9" s="35" t="s">
        <v>79</v>
      </c>
    </row>
    <row r="10" customFormat="false" ht="25.5" hidden="false" customHeight="true" outlineLevel="0" collapsed="false">
      <c r="A10" s="34" t="s">
        <v>80</v>
      </c>
      <c r="B10" s="17" t="n">
        <v>6</v>
      </c>
      <c r="C10" s="19" t="n">
        <f aca="false">INDEX('Level Table'!$B$4:$B$103,MATCH(10,'Level Table'!$A$4:$A$103,0))/$B$4*$B10</f>
        <v>757.148813376232</v>
      </c>
      <c r="D10" s="19" t="n">
        <f aca="false">INDEX('Level Table'!$B$4:$B$103,MATCH(25,'Level Table'!$A$4:$A$103,0))/$B$4*$B10</f>
        <v>3939.79170660565</v>
      </c>
      <c r="E10" s="19" t="n">
        <f aca="false">INDEX('Level Table'!$B$4:$B$103,MATCH(50,'Level Table'!$A$4:$A$103,0))/$B$4*$B10</f>
        <v>13719.1515578198</v>
      </c>
      <c r="F10" s="19" t="n">
        <f aca="false">IF($B10&lt;=0,"",ROUNDUP($B$4/$B10,0))</f>
        <v>9</v>
      </c>
      <c r="G10" s="35" t="s">
        <v>81</v>
      </c>
    </row>
    <row r="11" customFormat="false" ht="25.5" hidden="false" customHeight="true" outlineLevel="0" collapsed="false">
      <c r="A11" s="36" t="s">
        <v>82</v>
      </c>
      <c r="B11" s="37" t="n">
        <v>20</v>
      </c>
      <c r="C11" s="29" t="n">
        <f aca="false">INDEX('Level Table'!$B$4:$B$103,MATCH(10,'Level Table'!$A$4:$A$103,0))/$B$4*$B11</f>
        <v>2523.82937792077</v>
      </c>
      <c r="D11" s="29" t="n">
        <f aca="false">INDEX('Level Table'!$B$4:$B$103,MATCH(25,'Level Table'!$A$4:$A$103,0))/$B$4*$B11</f>
        <v>13132.6390220188</v>
      </c>
      <c r="E11" s="29" t="n">
        <f aca="false">INDEX('Level Table'!$B$4:$B$103,MATCH(50,'Level Table'!$A$4:$A$103,0))/$B$4*$B11</f>
        <v>45730.5051927326</v>
      </c>
      <c r="F11" s="29" t="n">
        <f aca="false">IF($B11&lt;=0,"",ROUNDUP($B$4/$B11,0))</f>
        <v>3</v>
      </c>
      <c r="G11" s="38" t="s">
        <v>83</v>
      </c>
    </row>
    <row r="12" customFormat="false" ht="25.5" hidden="false" customHeight="true" outlineLevel="0" collapsed="false">
      <c r="A12" s="34" t="s">
        <v>84</v>
      </c>
      <c r="B12" s="17" t="n">
        <v>60</v>
      </c>
      <c r="C12" s="19" t="n">
        <f aca="false">INDEX('Level Table'!$B$4:$B$103,MATCH(10,'Level Table'!$A$4:$A$103,0))/$B$4*$B12</f>
        <v>7571.48813376232</v>
      </c>
      <c r="D12" s="19" t="n">
        <f aca="false">INDEX('Level Table'!$B$4:$B$103,MATCH(25,'Level Table'!$A$4:$A$103,0))/$B$4*$B12</f>
        <v>39397.9170660565</v>
      </c>
      <c r="E12" s="19" t="n">
        <f aca="false">INDEX('Level Table'!$B$4:$B$103,MATCH(50,'Level Table'!$A$4:$A$103,0))/$B$4*$B12</f>
        <v>137191.515578198</v>
      </c>
      <c r="F12" s="19" t="n">
        <f aca="false">IF($B12&lt;=0,"",ROUNDUP($B$4/$B12,0))</f>
        <v>1</v>
      </c>
      <c r="G12" s="35" t="s">
        <v>85</v>
      </c>
    </row>
    <row r="13" customFormat="false" ht="25.5" hidden="false" customHeight="true" outlineLevel="0" collapsed="false">
      <c r="A13" s="34" t="s">
        <v>86</v>
      </c>
      <c r="B13" s="17" t="n">
        <v>250</v>
      </c>
      <c r="C13" s="19" t="n">
        <f aca="false">INDEX('Level Table'!$B$4:$B$103,MATCH(10,'Level Table'!$A$4:$A$103,0))/$B$4*$B13</f>
        <v>31547.8672240097</v>
      </c>
      <c r="D13" s="19" t="n">
        <f aca="false">INDEX('Level Table'!$B$4:$B$103,MATCH(25,'Level Table'!$A$4:$A$103,0))/$B$4*$B13</f>
        <v>164157.987775236</v>
      </c>
      <c r="E13" s="19" t="n">
        <f aca="false">INDEX('Level Table'!$B$4:$B$103,MATCH(50,'Level Table'!$A$4:$A$103,0))/$B$4*$B13</f>
        <v>571631.314909158</v>
      </c>
      <c r="F13" s="19" t="n">
        <f aca="false">IF($B13&lt;=0,"",ROUNDUP($B$4/$B13,0))</f>
        <v>1</v>
      </c>
      <c r="G13" s="35" t="s">
        <v>87</v>
      </c>
    </row>
    <row r="14" customFormat="false" ht="25.5" hidden="false" customHeight="true" outlineLevel="0" collapsed="false">
      <c r="A14" s="34" t="s">
        <v>88</v>
      </c>
      <c r="B14" s="17" t="n">
        <v>15</v>
      </c>
      <c r="C14" s="19" t="n">
        <f aca="false">INDEX('Level Table'!$B$4:$B$103,MATCH(10,'Level Table'!$A$4:$A$103,0))/$B$4*$B14</f>
        <v>1892.87203344058</v>
      </c>
      <c r="D14" s="19" t="n">
        <f aca="false">INDEX('Level Table'!$B$4:$B$103,MATCH(25,'Level Table'!$A$4:$A$103,0))/$B$4*$B14</f>
        <v>9849.47926651413</v>
      </c>
      <c r="E14" s="19" t="n">
        <f aca="false">INDEX('Level Table'!$B$4:$B$103,MATCH(50,'Level Table'!$A$4:$A$103,0))/$B$4*$B14</f>
        <v>34297.8788945495</v>
      </c>
      <c r="F14" s="19" t="n">
        <f aca="false">IF($B14&lt;=0,"",ROUNDUP($B$4/$B14,0))</f>
        <v>4</v>
      </c>
      <c r="G14" s="35" t="s">
        <v>89</v>
      </c>
    </row>
    <row r="15" customFormat="false" ht="25.5" hidden="false" customHeight="true" outlineLevel="0" collapsed="false">
      <c r="A15" s="34" t="s">
        <v>90</v>
      </c>
      <c r="B15" s="17" t="n">
        <v>80</v>
      </c>
      <c r="C15" s="19" t="n">
        <f aca="false">INDEX('Level Table'!$B$4:$B$103,MATCH(10,'Level Table'!$A$4:$A$103,0))/$B$4*$B15</f>
        <v>10095.3175116831</v>
      </c>
      <c r="D15" s="19" t="n">
        <f aca="false">INDEX('Level Table'!$B$4:$B$103,MATCH(25,'Level Table'!$A$4:$A$103,0))/$B$4*$B15</f>
        <v>52530.5560880754</v>
      </c>
      <c r="E15" s="19" t="n">
        <f aca="false">INDEX('Level Table'!$B$4:$B$103,MATCH(50,'Level Table'!$A$4:$A$103,0))/$B$4*$B15</f>
        <v>182922.020770931</v>
      </c>
      <c r="F15" s="19" t="n">
        <f aca="false">IF($B15&lt;=0,"",ROUNDUP($B$4/$B15,0))</f>
        <v>1</v>
      </c>
      <c r="G15" s="35" t="s">
        <v>91</v>
      </c>
    </row>
    <row r="16" customFormat="false" ht="25.5" hidden="false" customHeight="true" outlineLevel="0" collapsed="false">
      <c r="A16" s="36" t="s">
        <v>92</v>
      </c>
      <c r="B16" s="37" t="n">
        <v>10</v>
      </c>
      <c r="C16" s="29" t="n">
        <f aca="false">INDEX('Level Table'!$B$4:$B$103,MATCH(10,'Level Table'!$A$4:$A$103,0))/$B$4*$B16</f>
        <v>1261.91468896039</v>
      </c>
      <c r="D16" s="29" t="n">
        <f aca="false">INDEX('Level Table'!$B$4:$B$103,MATCH(25,'Level Table'!$A$4:$A$103,0))/$B$4*$B16</f>
        <v>6566.31951100942</v>
      </c>
      <c r="E16" s="29" t="n">
        <f aca="false">INDEX('Level Table'!$B$4:$B$103,MATCH(50,'Level Table'!$A$4:$A$103,0))/$B$4*$B16</f>
        <v>22865.2525963663</v>
      </c>
      <c r="F16" s="29" t="n">
        <f aca="false">IF($B16&lt;=0,"",ROUNDUP($B$4/$B16,0))</f>
        <v>5</v>
      </c>
      <c r="G16" s="38" t="s">
        <v>93</v>
      </c>
    </row>
    <row r="17" customFormat="false" ht="25.5" hidden="false" customHeight="true" outlineLevel="0" collapsed="false">
      <c r="A17" s="34" t="s">
        <v>94</v>
      </c>
      <c r="B17" s="17" t="n">
        <v>0.05</v>
      </c>
      <c r="C17" s="19" t="n">
        <f aca="false">INDEX('Level Table'!$B$4:$B$103,MATCH(10,'Level Table'!$A$4:$A$103,0))/$B$4*$B17</f>
        <v>6.30957344480193</v>
      </c>
      <c r="D17" s="19" t="n">
        <f aca="false">INDEX('Level Table'!$B$4:$B$103,MATCH(25,'Level Table'!$A$4:$A$103,0))/$B$4*$B17</f>
        <v>32.8315975550471</v>
      </c>
      <c r="E17" s="19" t="n">
        <f aca="false">INDEX('Level Table'!$B$4:$B$103,MATCH(50,'Level Table'!$A$4:$A$103,0))/$B$4*$B17</f>
        <v>114.326262981832</v>
      </c>
      <c r="F17" s="19" t="n">
        <f aca="false">IF($B17&lt;=0,"",ROUNDUP($B$4/$B17,0))</f>
        <v>1000</v>
      </c>
      <c r="G17" s="35" t="s">
        <v>95</v>
      </c>
    </row>
    <row r="20" customFormat="false" ht="21" hidden="false" customHeight="true" outlineLevel="0" collapsed="false">
      <c r="A20" s="13" t="s">
        <v>96</v>
      </c>
      <c r="B20" s="12"/>
      <c r="C20" s="12"/>
      <c r="D20" s="12"/>
      <c r="E20" s="12"/>
      <c r="F20" s="12"/>
      <c r="G20" s="12"/>
    </row>
    <row r="21" customFormat="false" ht="31.5" hidden="false" customHeight="true" outlineLevel="0" collapsed="false">
      <c r="A21" s="23" t="s">
        <v>97</v>
      </c>
      <c r="B21" s="23" t="s">
        <v>98</v>
      </c>
      <c r="C21" s="23"/>
      <c r="D21" s="23"/>
      <c r="E21" s="23"/>
      <c r="F21" s="23"/>
      <c r="G21" s="23" t="s">
        <v>99</v>
      </c>
    </row>
    <row r="22" customFormat="false" ht="24" hidden="false" customHeight="true" outlineLevel="0" collapsed="false">
      <c r="A22" s="39" t="s">
        <v>100</v>
      </c>
      <c r="B22" s="40" t="n">
        <v>0</v>
      </c>
      <c r="G22" s="35" t="s">
        <v>101</v>
      </c>
    </row>
    <row r="23" customFormat="false" ht="24" hidden="false" customHeight="true" outlineLevel="0" collapsed="false">
      <c r="A23" s="39" t="s">
        <v>102</v>
      </c>
      <c r="B23" s="40" t="n">
        <v>0.1</v>
      </c>
      <c r="G23" s="35" t="s">
        <v>103</v>
      </c>
    </row>
    <row r="24" customFormat="false" ht="24" hidden="false" customHeight="true" outlineLevel="0" collapsed="false">
      <c r="A24" s="39" t="s">
        <v>104</v>
      </c>
      <c r="B24" s="40" t="n">
        <v>0.5</v>
      </c>
      <c r="G24" s="35" t="s">
        <v>105</v>
      </c>
    </row>
    <row r="25" customFormat="false" ht="24" hidden="false" customHeight="true" outlineLevel="0" collapsed="false">
      <c r="A25" s="39" t="s">
        <v>106</v>
      </c>
      <c r="B25" s="40" t="n">
        <v>1</v>
      </c>
      <c r="G25" s="35" t="s">
        <v>107</v>
      </c>
    </row>
    <row r="26" customFormat="false" ht="24" hidden="false" customHeight="true" outlineLevel="0" collapsed="false">
      <c r="A26" s="41" t="s">
        <v>108</v>
      </c>
      <c r="B26" s="42" t="n">
        <v>2</v>
      </c>
      <c r="C26" s="43"/>
      <c r="D26" s="43"/>
      <c r="E26" s="43"/>
      <c r="F26" s="43"/>
      <c r="G26" s="38" t="s">
        <v>109</v>
      </c>
    </row>
    <row r="27" customFormat="false" ht="24" hidden="false" customHeight="true" outlineLevel="0" collapsed="false">
      <c r="A27" s="39" t="s">
        <v>110</v>
      </c>
      <c r="B27" s="40" t="n">
        <v>4</v>
      </c>
      <c r="G27" s="35" t="s">
        <v>111</v>
      </c>
    </row>
    <row r="28" customFormat="false" ht="24" hidden="false" customHeight="true" outlineLevel="0" collapsed="false">
      <c r="A28" s="39" t="s">
        <v>112</v>
      </c>
      <c r="B28" s="40" t="n">
        <v>8</v>
      </c>
      <c r="G28" s="35" t="s">
        <v>113</v>
      </c>
    </row>
    <row r="31" customFormat="false" ht="15" hidden="false" customHeight="true" outlineLevel="0" collapsed="false">
      <c r="A31" s="22" t="s">
        <v>114</v>
      </c>
      <c r="B31" s="22"/>
      <c r="C31" s="22"/>
      <c r="D31" s="22"/>
      <c r="E31" s="22"/>
      <c r="F31" s="22"/>
      <c r="G31" s="22"/>
    </row>
    <row r="32" customFormat="false" ht="15" hidden="false" customHeight="false" outlineLevel="0" collapsed="false">
      <c r="A32" s="22"/>
      <c r="B32" s="22"/>
      <c r="C32" s="22"/>
      <c r="D32" s="22"/>
      <c r="E32" s="22"/>
      <c r="F32" s="22"/>
      <c r="G32" s="22"/>
    </row>
  </sheetData>
  <mergeCells count="2">
    <mergeCell ref="C4:G4"/>
    <mergeCell ref="A31:G32"/>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2026-07-29T20:56:52Z</dcterms:created>
  <dc:creator>openpyxl</dc:creator>
  <dc:description/>
  <dc:language>en-US</dc:language>
  <cp:lastModifiedBy/>
  <dcterms:modified xsi:type="dcterms:W3CDTF">2026-07-29T20:56:52Z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